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_Usar" sheetId="1" state="visible" r:id="rId1"/>
    <sheet xmlns:r="http://schemas.openxmlformats.org/officeDocument/2006/relationships" name="Resumo_Mensal" sheetId="2" state="visible" r:id="rId2"/>
    <sheet xmlns:r="http://schemas.openxmlformats.org/officeDocument/2006/relationships" name="Campanhas_x_Mes" sheetId="3" state="visible" r:id="rId3"/>
    <sheet xmlns:r="http://schemas.openxmlformats.org/officeDocument/2006/relationships" name="Registro_Mensal" sheetId="4" state="visible" r:id="rId4"/>
    <sheet xmlns:r="http://schemas.openxmlformats.org/officeDocument/2006/relationships" name="Premissas" sheetId="5" state="visible" r:id="rId5"/>
    <sheet xmlns:r="http://schemas.openxmlformats.org/officeDocument/2006/relationships" name="Base_Conta" sheetId="6" state="visible" r:id="rId6"/>
    <sheet xmlns:r="http://schemas.openxmlformats.org/officeDocument/2006/relationships" name="Base_Campanhas" sheetId="7" state="visible" r:id="rId7"/>
    <sheet xmlns:r="http://schemas.openxmlformats.org/officeDocument/2006/relationships" name="Base_Conjuntos" sheetId="8" state="visible" r:id="rId8"/>
    <sheet xmlns:r="http://schemas.openxmlformats.org/officeDocument/2006/relationships" name="Base_Anuncios" sheetId="9" state="visible" r:id="rId9"/>
    <sheet xmlns:r="http://schemas.openxmlformats.org/officeDocument/2006/relationships" name="Base_Diario" sheetId="10" state="visible" r:id="rId10"/>
    <sheet xmlns:r="http://schemas.openxmlformats.org/officeDocument/2006/relationships" name="Base_Regiao" sheetId="11" state="visible" r:id="rId11"/>
    <sheet xmlns:r="http://schemas.openxmlformats.org/officeDocument/2006/relationships" name="Base_Demografia" sheetId="12" state="visible" r:id="rId12"/>
    <sheet xmlns:r="http://schemas.openxmlformats.org/officeDocument/2006/relationships" name="Base_Posicionamento" sheetId="13" state="visible" r:id="rId13"/>
    <sheet xmlns:r="http://schemas.openxmlformats.org/officeDocument/2006/relationships" name="Fontes" sheetId="14" state="visible" r:id="rId14"/>
  </sheets>
  <definedNames>
    <definedName name="BREAKEVEN">Premissas!$C$6</definedName>
    <definedName name="FATOR_SEG">Premissas!$C$7</definedName>
    <definedName name="ROAS_REF">Premissas!$C$8</definedName>
    <definedName name="FREQ_ALERTA">Premissas!$C$9</definedName>
    <definedName name="INV_MIN">Premissas!$C$10</definedName>
    <definedName name="COMPRAS_MIN">Premissas!$C$11</definedName>
    <definedName name="_xlnm._FilterDatabase" localSheetId="5" hidden="1">'Base_Conta'!$A$4:$R$16</definedName>
    <definedName name="_xlnm._FilterDatabase" localSheetId="6" hidden="1">'Base_Campanhas'!$A$4:$P$54</definedName>
    <definedName name="_xlnm._FilterDatabase" localSheetId="7" hidden="1">'Base_Conjuntos'!$A$4:$Q$84</definedName>
    <definedName name="_xlnm._FilterDatabase" localSheetId="8" hidden="1">'Base_Anuncios'!$A$4:$O$178</definedName>
    <definedName name="_xlnm._FilterDatabase" localSheetId="9" hidden="1">'Base_Diario'!$A$4:$L$142</definedName>
    <definedName name="_xlnm._FilterDatabase" localSheetId="10" hidden="1">'Base_Regiao'!$A$4:$I$146</definedName>
    <definedName name="_xlnm._FilterDatabase" localSheetId="11" hidden="1">'Base_Demografia'!$A$4:$M$100</definedName>
    <definedName name="_xlnm._FilterDatabase" localSheetId="12" hidden="1">'Base_Posicionamento'!$A$4:$M$97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yyyy-mm-dd"/>
    <numFmt numFmtId="165" formatCode="mmm/yy"/>
    <numFmt numFmtId="166" formatCode="dd/mm/yyyy"/>
    <numFmt numFmtId="167" formatCode="#,##0;-#,##0;&quot;-&quot;"/>
    <numFmt numFmtId="168" formatCode="&quot;R$&quot; #,##0.00;-&quot;R$&quot; #,##0.00;&quot;-&quot;"/>
    <numFmt numFmtId="169" formatCode="0.00&quot;x&quot;;-0.00&quot;x&quot;;&quot;-&quot;"/>
    <numFmt numFmtId="170" formatCode="0.0%;-0.0%;&quot;-&quot;"/>
    <numFmt numFmtId="171" formatCode="0.00;-0.00;&quot;-&quot;"/>
    <numFmt numFmtId="172" formatCode="0.0&quot;x&quot;"/>
    <numFmt numFmtId="173" formatCode="&quot;R$&quot; #,##0;-&quot;R$&quot; #,##0;&quot;-&quot;"/>
    <numFmt numFmtId="174" formatCode="+0.0%;-0.0%;&quot;-&quot;"/>
    <numFmt numFmtId="175" formatCode="+0.00&quot;x&quot;;-0.00&quot;x&quot;;&quot;-&quot;"/>
  </numFmts>
  <fonts count="12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i val="1"/>
      <color rgb="00595959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0000FF"/>
      <sz val="10"/>
    </font>
    <font>
      <name val="Arial"/>
      <color rgb="00595959"/>
      <sz val="10"/>
    </font>
    <font>
      <name val="Arial"/>
      <b val="1"/>
      <color rgb="00000000"/>
      <sz val="10"/>
    </font>
    <font>
      <name val="Arial"/>
      <b val="1"/>
      <sz val="10"/>
    </font>
    <font>
      <name val="Arial"/>
      <b val="1"/>
      <color rgb="001F3864"/>
      <sz val="10"/>
    </font>
    <font>
      <name val="Arial"/>
      <i val="1"/>
      <color rgb="00595959"/>
      <sz val="9"/>
    </font>
  </fonts>
  <fills count="7">
    <fill>
      <patternFill/>
    </fill>
    <fill>
      <patternFill patternType="gray125"/>
    </fill>
    <fill>
      <patternFill patternType="solid">
        <fgColor rgb="001F3864"/>
        <bgColor rgb="001F3864"/>
      </patternFill>
    </fill>
    <fill>
      <patternFill patternType="solid">
        <fgColor rgb="00FFFF00"/>
        <bgColor rgb="00FFFF00"/>
      </patternFill>
    </fill>
    <fill>
      <patternFill patternType="solid">
        <fgColor rgb="00D9E1F2"/>
        <bgColor rgb="00D9E1F2"/>
      </patternFill>
    </fill>
    <fill>
      <patternFill patternType="solid">
        <fgColor rgb="00F2F2F2"/>
        <bgColor rgb="00F2F2F2"/>
      </patternFill>
    </fill>
    <fill>
      <patternFill patternType="solid">
        <fgColor rgb="00FFFFCC"/>
        <bgColor rgb="00FFFF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9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horizontal="center"/>
    </xf>
    <xf numFmtId="0" fontId="10" fillId="4" borderId="0" pivotButton="0" quotePrefix="0" xfId="0"/>
    <xf numFmtId="0" fontId="0" fillId="4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0" fillId="0" borderId="1" pivotButton="0" quotePrefix="0" xfId="0"/>
    <xf numFmtId="167" fontId="5" fillId="0" borderId="1" pivotButton="0" quotePrefix="0" xfId="0"/>
    <xf numFmtId="167" fontId="9" fillId="0" borderId="1" pivotButton="0" quotePrefix="0" xfId="0"/>
    <xf numFmtId="0" fontId="9" fillId="0" borderId="1" pivotButton="0" quotePrefix="0" xfId="0"/>
    <xf numFmtId="168" fontId="9" fillId="0" borderId="1" pivotButton="0" quotePrefix="0" xfId="0"/>
    <xf numFmtId="169" fontId="9" fillId="0" borderId="1" pivotButton="0" quotePrefix="0" xfId="0"/>
    <xf numFmtId="168" fontId="5" fillId="0" borderId="1" pivotButton="0" quotePrefix="0" xfId="0"/>
    <xf numFmtId="171" fontId="5" fillId="0" borderId="1" pivotButton="0" quotePrefix="0" xfId="0"/>
    <xf numFmtId="170" fontId="5" fillId="0" borderId="1" pivotButton="0" quotePrefix="0" xfId="0"/>
    <xf numFmtId="170" fontId="9" fillId="0" borderId="1" pivotButton="0" quotePrefix="0" xfId="0"/>
    <xf numFmtId="171" fontId="9" fillId="0" borderId="1" pivotButton="0" quotePrefix="0" xfId="0"/>
    <xf numFmtId="169" fontId="5" fillId="0" borderId="1" pivotButton="0" quotePrefix="0" xfId="0"/>
    <xf numFmtId="0" fontId="5" fillId="0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 wrapText="1"/>
    </xf>
    <xf numFmtId="174" fontId="5" fillId="0" borderId="1" pivotButton="0" quotePrefix="0" xfId="0"/>
    <xf numFmtId="175" fontId="5" fillId="0" borderId="1" pivotButton="0" quotePrefix="0" xfId="0"/>
    <xf numFmtId="0" fontId="11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center"/>
    </xf>
    <xf numFmtId="165" fontId="3" fillId="2" borderId="0" applyAlignment="1" pivotButton="0" quotePrefix="0" xfId="0">
      <alignment horizontal="center"/>
    </xf>
    <xf numFmtId="0" fontId="4" fillId="0" borderId="1" pivotButton="0" quotePrefix="0" xfId="0"/>
    <xf numFmtId="0" fontId="9" fillId="0" borderId="0" pivotButton="0" quotePrefix="0" xfId="0"/>
    <xf numFmtId="168" fontId="9" fillId="5" borderId="1" pivotButton="0" quotePrefix="0" xfId="0"/>
    <xf numFmtId="167" fontId="9" fillId="5" borderId="1" pivotButton="0" quotePrefix="0" xfId="0"/>
    <xf numFmtId="169" fontId="9" fillId="5" borderId="1" pivotButton="0" quotePrefix="0" xfId="0"/>
    <xf numFmtId="0" fontId="5" fillId="0" borderId="0" pivotButton="0" quotePrefix="0" xfId="0"/>
    <xf numFmtId="168" fontId="5" fillId="0" borderId="0" pivotButton="0" quotePrefix="0" xfId="0"/>
    <xf numFmtId="168" fontId="9" fillId="0" borderId="0" pivotButton="0" quotePrefix="0" xfId="0"/>
    <xf numFmtId="165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0" fillId="6" borderId="1" pivotButton="0" quotePrefix="0" xfId="0"/>
    <xf numFmtId="170" fontId="6" fillId="3" borderId="1" pivotButton="0" quotePrefix="0" xfId="0"/>
    <xf numFmtId="0" fontId="7" fillId="0" borderId="1" applyAlignment="1" pivotButton="0" quotePrefix="0" xfId="0">
      <alignment vertical="top" wrapText="1"/>
    </xf>
    <xf numFmtId="169" fontId="8" fillId="0" borderId="1" pivotButton="0" quotePrefix="0" xfId="0"/>
    <xf numFmtId="172" fontId="6" fillId="0" borderId="1" pivotButton="0" quotePrefix="0" xfId="0"/>
    <xf numFmtId="169" fontId="6" fillId="3" borderId="1" pivotButton="0" quotePrefix="0" xfId="0"/>
    <xf numFmtId="171" fontId="6" fillId="0" borderId="1" pivotButton="0" quotePrefix="0" xfId="0"/>
    <xf numFmtId="173" fontId="6" fillId="0" borderId="1" pivotButton="0" quotePrefix="0" xfId="0"/>
    <xf numFmtId="167" fontId="6" fillId="0" borderId="1" pivotButton="0" quotePrefix="0" xfId="0"/>
    <xf numFmtId="166" fontId="6" fillId="0" borderId="1" pivotButton="0" quotePrefix="0" xfId="0"/>
    <xf numFmtId="0" fontId="7" fillId="0" borderId="0" applyAlignment="1" pivotButton="0" quotePrefix="0" xfId="0">
      <alignment vertical="top" wrapText="1"/>
    </xf>
    <xf numFmtId="0" fontId="7" fillId="0" borderId="1" pivotButton="0" quotePrefix="0" xfId="0"/>
    <xf numFmtId="166" fontId="4" fillId="0" borderId="1" pivotButton="0" quotePrefix="0" xfId="0"/>
    <xf numFmtId="168" fontId="4" fillId="0" borderId="1" pivotButton="0" quotePrefix="0" xfId="0"/>
    <xf numFmtId="167" fontId="4" fillId="0" borderId="1" pivotButton="0" quotePrefix="0" xfId="0"/>
    <xf numFmtId="169" fontId="4" fillId="0" borderId="1" pivotButton="0" quotePrefix="0" xfId="0"/>
    <xf numFmtId="165" fontId="5" fillId="0" borderId="1" pivotButton="0" quotePrefix="0" xfId="0"/>
  </cellXfs>
  <cellStyles count="1">
    <cellStyle name="Normal" xfId="0" builtinId="0" hidden="0"/>
  </cellStyles>
  <dxfs count="6">
    <dxf>
      <fill>
        <patternFill patternType="solid">
          <fgColor rgb="00FFEB9C"/>
          <bgColor rgb="00FFEB9C"/>
        </patternFill>
      </fill>
    </dxf>
    <dxf>
      <fill>
        <patternFill patternType="solid">
          <fgColor rgb="00EDEDED"/>
          <bgColor rgb="00EDEDED"/>
        </patternFill>
      </fill>
    </dxf>
    <dxf>
      <fill>
        <patternFill patternType="solid">
          <fgColor rgb="00F8CBAD"/>
          <bgColor rgb="00F8CBAD"/>
        </patternFill>
      </fill>
    </dxf>
    <dxf>
      <fill>
        <patternFill patternType="solid">
          <fgColor rgb="00C6EFCE"/>
          <bgColor rgb="00C6EFCE"/>
        </patternFill>
      </fill>
    </dxf>
    <dxf>
      <fill>
        <patternFill patternType="solid">
          <fgColor rgb="00DDEBF7"/>
          <bgColor rgb="00DDEBF7"/>
        </patternFill>
      </fill>
    </dxf>
    <dxf>
      <fill>
        <patternFill patternType="solid">
          <fgColor rgb="00FFF2CC"/>
          <b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Investimento e receita atribuída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'Resumo_Mensal'!B9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'Resumo_Mensal'!$C$4:$H$4</f>
            </numRef>
          </cat>
          <val>
            <numRef>
              <f>'Resumo_Mensal'!$C$9:$H$9</f>
            </numRef>
          </val>
        </ser>
        <ser>
          <idx val="1"/>
          <order val="1"/>
          <tx>
            <strRef>
              <f>'Resumo_Mensal'!B10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'Resumo_Mensal'!$C$4:$H$4</f>
            </numRef>
          </cat>
          <val>
            <numRef>
              <f>'Resumo_Mensal'!$C$10:$H$10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ROAS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'Resumo_Mensal'!B11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'Resumo_Mensal'!$C$4:$H$4</f>
            </numRef>
          </cat>
          <val>
            <numRef>
              <f>'Resumo_Mensal'!$C$11:$H$11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49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49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0B050"/>
    <outlinePr summaryBelow="1" summaryRight="1"/>
    <pageSetUpPr/>
  </sheetPr>
  <dimension ref="A1:C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10" customWidth="1" min="3" max="3"/>
  </cols>
  <sheetData>
    <row r="1">
      <c r="A1" s="1" t="inlineStr">
        <is>
          <t>Shui: relatório de tráfego mensal</t>
        </is>
      </c>
    </row>
    <row r="2">
      <c r="A2" s="2" t="inlineStr">
        <is>
          <t>Padrão para acompanhar a conta Shui Conta de Anúncios 1, mês a mês. Dados de julho a outubro/2026 (outubro até 08/10).</t>
        </is>
      </c>
    </row>
    <row r="4">
      <c r="B4" s="3" t="inlineStr">
        <is>
          <t>Abas</t>
        </is>
      </c>
      <c r="C4" s="4" t="n"/>
    </row>
    <row r="5" ht="30" customHeight="1">
      <c r="B5" s="5" t="inlineStr">
        <is>
          <t>Resumo_Mensal</t>
        </is>
      </c>
      <c r="C5" s="6" t="inlineStr">
        <is>
          <t>Visão da diretoria: investimento, receita, ROAS, compras, CPA, entrega, ritmo diário, variação contra o mês anterior e conferências. Tudo calculado.</t>
        </is>
      </c>
    </row>
    <row r="6" ht="18" customHeight="1">
      <c r="B6" s="5" t="inlineStr">
        <is>
          <t>Campanhas_x_Mes</t>
        </is>
      </c>
      <c r="C6" s="6" t="inlineStr">
        <is>
          <t>Investimento, compras e ROAS de cada campanha em cada mês.</t>
        </is>
      </c>
    </row>
    <row r="7" ht="18" customHeight="1">
      <c r="B7" s="5" t="inlineStr">
        <is>
          <t>Registro_Mensal</t>
        </is>
      </c>
      <c r="C7" s="6" t="inlineStr">
        <is>
          <t>Fatos observados nos dados e, nas colunas amarelas, a decisão tomada e quem responde por ela.</t>
        </is>
      </c>
    </row>
    <row r="8" ht="18" customHeight="1">
      <c r="B8" s="5" t="inlineStr">
        <is>
          <t>Premissas</t>
        </is>
      </c>
      <c r="C8" s="6" t="inlineStr">
        <is>
          <t>Margem, break-even e limites usados nos status. Mudou aqui, muda em todas as abas.</t>
        </is>
      </c>
    </row>
    <row r="9" ht="18" customHeight="1">
      <c r="B9" s="5" t="inlineStr">
        <is>
          <t>Base_Conta e Base_Diario</t>
        </is>
      </c>
      <c r="C9" s="6" t="inlineStr">
        <is>
          <t>Totais da conta por mês e por dia.</t>
        </is>
      </c>
    </row>
    <row r="10" ht="18" customHeight="1">
      <c r="B10" s="5" t="inlineStr">
        <is>
          <t>Base_Campanhas, Conjuntos, Anuncios</t>
        </is>
      </c>
      <c r="C10" s="6" t="inlineStr">
        <is>
          <t>Detalhe por mês com CPA, CPM, CTR, CPC, frequência e status.</t>
        </is>
      </c>
    </row>
    <row r="11" ht="18" customHeight="1">
      <c r="B11" s="5" t="inlineStr">
        <is>
          <t>Fontes</t>
        </is>
      </c>
      <c r="C11" s="6" t="inlineStr">
        <is>
          <t>De onde veio cada tabela e quando foi extraída.</t>
        </is>
      </c>
    </row>
    <row r="13">
      <c r="B13" s="3" t="inlineStr">
        <is>
          <t>Rotina de cada mês</t>
        </is>
      </c>
      <c r="C13" s="4" t="n"/>
    </row>
    <row r="14" ht="30" customHeight="1">
      <c r="B14" s="5" t="inlineStr">
        <is>
          <t>1. Fechar o mês anterior</t>
        </is>
      </c>
      <c r="C14" s="6" t="inlineStr">
        <is>
          <t>Na Base_Conta, trocar a coluna Situação de Parcial para Fechado e atualizar a linha do mês com os números finais da Meta. Atualizar também Fim.</t>
        </is>
      </c>
    </row>
    <row r="15" ht="30" customHeight="1">
      <c r="B15" s="5" t="inlineStr">
        <is>
          <t>2. Colar o mês novo</t>
        </is>
      </c>
      <c r="C15" s="6" t="inlineStr">
        <is>
          <t>Em cada aba Base_, colar as linhas novas logo abaixo da última preenchida. Colunas azuis recebem o dado, as pretas já têm fórmula. Mês é sempre o dia 1 (ex.: 01/11/2026).</t>
        </is>
      </c>
    </row>
    <row r="16" ht="30" customHeight="1">
      <c r="B16" s="5" t="inlineStr">
        <is>
          <t>3. Se acabarem as linhas com fórmula</t>
        </is>
      </c>
      <c r="C16" s="6" t="inlineStr">
        <is>
          <t>Copiar a última linha preenchida da aba e colar nas linhas abaixo. As fórmulas de resumo leem até a linha 1000.</t>
        </is>
      </c>
    </row>
    <row r="17" ht="30" customHeight="1">
      <c r="B17" s="5" t="inlineStr">
        <is>
          <t>4. Campanha nova</t>
        </is>
      </c>
      <c r="C17" s="6" t="inlineStr">
        <is>
          <t>Adicionar o nome na primeira coluna livre de Campanhas_x_Mes. A linha "Campanhas fora da lista" deve ficar em zero.</t>
        </is>
      </c>
    </row>
    <row r="18" ht="30" customHeight="1">
      <c r="B18" s="5" t="inlineStr">
        <is>
          <t>5. Conferir</t>
        </is>
      </c>
      <c r="C18" s="6" t="inlineStr">
        <is>
          <t>Na parte de baixo do Resumo_Mensal, as diferenças entre conta, campanhas e diário devem ser pequenas e explicáveis.</t>
        </is>
      </c>
    </row>
    <row r="19" ht="30" customHeight="1">
      <c r="B19" s="5" t="inlineStr">
        <is>
          <t>6. Registrar</t>
        </is>
      </c>
      <c r="C19" s="6" t="inlineStr">
        <is>
          <t>Escrever em Registro_Mensal os fatos do mês e as decisões. Atualizar a margem em Premissas quando houver número real.</t>
        </is>
      </c>
    </row>
    <row r="21">
      <c r="B21" s="3" t="inlineStr">
        <is>
          <t>Cores</t>
        </is>
      </c>
      <c r="C21" s="4" t="n"/>
    </row>
    <row r="22" ht="18" customHeight="1">
      <c r="B22" s="5" t="inlineStr">
        <is>
          <t>Azul</t>
        </is>
      </c>
      <c r="C22" s="6" t="inlineStr">
        <is>
          <t>Dado digitado ou vindo da Meta.</t>
        </is>
      </c>
    </row>
    <row r="23" ht="18" customHeight="1">
      <c r="B23" s="5" t="inlineStr">
        <is>
          <t>Preto</t>
        </is>
      </c>
      <c r="C23" s="6" t="inlineStr">
        <is>
          <t>Fórmula. Não sobrescrever.</t>
        </is>
      </c>
    </row>
    <row r="24" ht="18" customHeight="1">
      <c r="B24" s="5" t="inlineStr">
        <is>
          <t>Amarelo</t>
        </is>
      </c>
      <c r="C24" s="6" t="inlineStr">
        <is>
          <t>Premissa que precisa de confirmação ou campo para preencher.</t>
        </is>
      </c>
    </row>
    <row r="26">
      <c r="B26" s="3" t="inlineStr">
        <is>
          <t>Cuidados</t>
        </is>
      </c>
      <c r="C26" s="4" t="n"/>
    </row>
    <row r="27" ht="18" customHeight="1">
      <c r="B27" s="5" t="inlineStr">
        <is>
          <t>Atribuição</t>
        </is>
      </c>
      <c r="C27" s="6" t="inlineStr">
        <is>
          <t>Receita, compras e ROAS são da Meta. Podem diferir do faturamento real da loja.</t>
        </is>
      </c>
    </row>
    <row r="28" ht="18" customHeight="1">
      <c r="B28" s="5" t="inlineStr">
        <is>
          <t>Mês parcial</t>
        </is>
      </c>
      <c r="C28" s="6" t="inlineStr">
        <is>
          <t>Outubro vai só até 08/10. Compare pelo ritmo diário (bloco de variação do Resumo_Mensal), não pelo total.</t>
        </is>
      </c>
    </row>
    <row r="29" ht="18" customHeight="1">
      <c r="B29" s="5" t="inlineStr">
        <is>
          <t>Margem</t>
        </is>
      </c>
      <c r="C29" s="6" t="inlineStr">
        <is>
          <t>A margem em Premissas (40%) é provisória. O break-even e os status dependem dela.</t>
        </is>
      </c>
    </row>
    <row r="30" ht="18" customHeight="1">
      <c r="B30" s="5" t="inlineStr">
        <is>
          <t>Região</t>
        </is>
      </c>
      <c r="C30" s="6" t="inlineStr">
        <is>
          <t>A Meta não devolveu compras por estado, por isso Base_Regiao mede entrega e cliques.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O4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6" customWidth="1" min="15" max="15"/>
  </cols>
  <sheetData>
    <row r="1">
      <c r="A1" s="1" t="inlineStr">
        <is>
          <t>Resumo mensal de tráfego</t>
        </is>
      </c>
    </row>
    <row r="2">
      <c r="A2" s="2" t="inlineStr">
        <is>
          <t>Shui, conta Shui Conta de Anúncios 1. Tudo nesta aba é fórmula sobre as abas Base_.</t>
        </is>
      </c>
    </row>
    <row r="4">
      <c r="B4" s="7" t="inlineStr">
        <is>
          <t>Indicador</t>
        </is>
      </c>
      <c r="C4" s="8">
        <f>Premissas!$C$12</f>
        <v/>
      </c>
      <c r="D4" s="8">
        <f>EDATE(C4,1)</f>
        <v/>
      </c>
      <c r="E4" s="8">
        <f>EDATE(D4,1)</f>
        <v/>
      </c>
      <c r="F4" s="8">
        <f>EDATE(E4,1)</f>
        <v/>
      </c>
      <c r="G4" s="8">
        <f>EDATE(F4,1)</f>
        <v/>
      </c>
      <c r="H4" s="8">
        <f>EDATE(G4,1)</f>
        <v/>
      </c>
      <c r="I4" s="8">
        <f>EDATE(H4,1)</f>
        <v/>
      </c>
      <c r="J4" s="8">
        <f>EDATE(I4,1)</f>
        <v/>
      </c>
      <c r="K4" s="8">
        <f>EDATE(J4,1)</f>
        <v/>
      </c>
      <c r="L4" s="8">
        <f>EDATE(K4,1)</f>
        <v/>
      </c>
      <c r="M4" s="8">
        <f>EDATE(L4,1)</f>
        <v/>
      </c>
      <c r="N4" s="8">
        <f>EDATE(M4,1)</f>
        <v/>
      </c>
      <c r="O4" s="7" t="inlineStr">
        <is>
          <t>Total do período</t>
        </is>
      </c>
    </row>
    <row r="5">
      <c r="B5" s="9" t="inlineStr">
        <is>
          <t>Situação do mês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</row>
    <row r="6">
      <c r="B6" s="11" t="inlineStr">
        <is>
          <t>Situação</t>
        </is>
      </c>
      <c r="C6" s="12">
        <f>IF(COUNTIFS(Base_Conta!$A$5:$A$40,C$4)=0,"Sem dados",INDEX(Base_Conta!$E$5:$E$40,MATCH(C$4,Base_Conta!$A$5:$A$40,0)))</f>
        <v/>
      </c>
      <c r="D6" s="12">
        <f>IF(COUNTIFS(Base_Conta!$A$5:$A$40,D$4)=0,"Sem dados",INDEX(Base_Conta!$E$5:$E$40,MATCH(D$4,Base_Conta!$A$5:$A$40,0)))</f>
        <v/>
      </c>
      <c r="E6" s="12">
        <f>IF(COUNTIFS(Base_Conta!$A$5:$A$40,E$4)=0,"Sem dados",INDEX(Base_Conta!$E$5:$E$40,MATCH(E$4,Base_Conta!$A$5:$A$40,0)))</f>
        <v/>
      </c>
      <c r="F6" s="12">
        <f>IF(COUNTIFS(Base_Conta!$A$5:$A$40,F$4)=0,"Sem dados",INDEX(Base_Conta!$E$5:$E$40,MATCH(F$4,Base_Conta!$A$5:$A$40,0)))</f>
        <v/>
      </c>
      <c r="G6" s="12">
        <f>IF(COUNTIFS(Base_Conta!$A$5:$A$40,G$4)=0,"Sem dados",INDEX(Base_Conta!$E$5:$E$40,MATCH(G$4,Base_Conta!$A$5:$A$40,0)))</f>
        <v/>
      </c>
      <c r="H6" s="12">
        <f>IF(COUNTIFS(Base_Conta!$A$5:$A$40,H$4)=0,"Sem dados",INDEX(Base_Conta!$E$5:$E$40,MATCH(H$4,Base_Conta!$A$5:$A$40,0)))</f>
        <v/>
      </c>
      <c r="I6" s="12">
        <f>IF(COUNTIFS(Base_Conta!$A$5:$A$40,I$4)=0,"Sem dados",INDEX(Base_Conta!$E$5:$E$40,MATCH(I$4,Base_Conta!$A$5:$A$40,0)))</f>
        <v/>
      </c>
      <c r="J6" s="12">
        <f>IF(COUNTIFS(Base_Conta!$A$5:$A$40,J$4)=0,"Sem dados",INDEX(Base_Conta!$E$5:$E$40,MATCH(J$4,Base_Conta!$A$5:$A$40,0)))</f>
        <v/>
      </c>
      <c r="K6" s="12">
        <f>IF(COUNTIFS(Base_Conta!$A$5:$A$40,K$4)=0,"Sem dados",INDEX(Base_Conta!$E$5:$E$40,MATCH(K$4,Base_Conta!$A$5:$A$40,0)))</f>
        <v/>
      </c>
      <c r="L6" s="12">
        <f>IF(COUNTIFS(Base_Conta!$A$5:$A$40,L$4)=0,"Sem dados",INDEX(Base_Conta!$E$5:$E$40,MATCH(L$4,Base_Conta!$A$5:$A$40,0)))</f>
        <v/>
      </c>
      <c r="M6" s="12">
        <f>IF(COUNTIFS(Base_Conta!$A$5:$A$40,M$4)=0,"Sem dados",INDEX(Base_Conta!$E$5:$E$40,MATCH(M$4,Base_Conta!$A$5:$A$40,0)))</f>
        <v/>
      </c>
      <c r="N6" s="12">
        <f>IF(COUNTIFS(Base_Conta!$A$5:$A$40,N$4)=0,"Sem dados",INDEX(Base_Conta!$E$5:$E$40,MATCH(N$4,Base_Conta!$A$5:$A$40,0)))</f>
        <v/>
      </c>
      <c r="O6" s="13" t="n"/>
    </row>
    <row r="7">
      <c r="B7" s="11" t="inlineStr">
        <is>
          <t>Dias no período</t>
        </is>
      </c>
      <c r="C7" s="14">
        <f>IF(C$6="Sem dados","",SUMIFS(Base_Conta!$D$5:$D$40,Base_Conta!$A$5:$A$40,C$4))</f>
        <v/>
      </c>
      <c r="D7" s="14">
        <f>IF(D$6="Sem dados","",SUMIFS(Base_Conta!$D$5:$D$40,Base_Conta!$A$5:$A$40,D$4))</f>
        <v/>
      </c>
      <c r="E7" s="14">
        <f>IF(E$6="Sem dados","",SUMIFS(Base_Conta!$D$5:$D$40,Base_Conta!$A$5:$A$40,E$4))</f>
        <v/>
      </c>
      <c r="F7" s="14">
        <f>IF(F$6="Sem dados","",SUMIFS(Base_Conta!$D$5:$D$40,Base_Conta!$A$5:$A$40,F$4))</f>
        <v/>
      </c>
      <c r="G7" s="14">
        <f>IF(G$6="Sem dados","",SUMIFS(Base_Conta!$D$5:$D$40,Base_Conta!$A$5:$A$40,G$4))</f>
        <v/>
      </c>
      <c r="H7" s="14">
        <f>IF(H$6="Sem dados","",SUMIFS(Base_Conta!$D$5:$D$40,Base_Conta!$A$5:$A$40,H$4))</f>
        <v/>
      </c>
      <c r="I7" s="14">
        <f>IF(I$6="Sem dados","",SUMIFS(Base_Conta!$D$5:$D$40,Base_Conta!$A$5:$A$40,I$4))</f>
        <v/>
      </c>
      <c r="J7" s="14">
        <f>IF(J$6="Sem dados","",SUMIFS(Base_Conta!$D$5:$D$40,Base_Conta!$A$5:$A$40,J$4))</f>
        <v/>
      </c>
      <c r="K7" s="14">
        <f>IF(K$6="Sem dados","",SUMIFS(Base_Conta!$D$5:$D$40,Base_Conta!$A$5:$A$40,K$4))</f>
        <v/>
      </c>
      <c r="L7" s="14">
        <f>IF(L$6="Sem dados","",SUMIFS(Base_Conta!$D$5:$D$40,Base_Conta!$A$5:$A$40,L$4))</f>
        <v/>
      </c>
      <c r="M7" s="14">
        <f>IF(M$6="Sem dados","",SUMIFS(Base_Conta!$D$5:$D$40,Base_Conta!$A$5:$A$40,M$4))</f>
        <v/>
      </c>
      <c r="N7" s="14">
        <f>IF(N$6="Sem dados","",SUMIFS(Base_Conta!$D$5:$D$40,Base_Conta!$A$5:$A$40,N$4))</f>
        <v/>
      </c>
      <c r="O7" s="15">
        <f>SUM(C7:N7)</f>
        <v/>
      </c>
    </row>
    <row r="8">
      <c r="B8" s="9" t="inlineStr">
        <is>
          <t>Resultado</t>
        </is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</row>
    <row r="9">
      <c r="B9" s="16" t="inlineStr">
        <is>
          <t>Investimento</t>
        </is>
      </c>
      <c r="C9" s="17">
        <f>IF(C$6="Sem dados","",SUMIFS(Base_Conta!$F$5:$F$40,Base_Conta!$A$5:$A$40,C$4))</f>
        <v/>
      </c>
      <c r="D9" s="17">
        <f>IF(D$6="Sem dados","",SUMIFS(Base_Conta!$F$5:$F$40,Base_Conta!$A$5:$A$40,D$4))</f>
        <v/>
      </c>
      <c r="E9" s="17">
        <f>IF(E$6="Sem dados","",SUMIFS(Base_Conta!$F$5:$F$40,Base_Conta!$A$5:$A$40,E$4))</f>
        <v/>
      </c>
      <c r="F9" s="17">
        <f>IF(F$6="Sem dados","",SUMIFS(Base_Conta!$F$5:$F$40,Base_Conta!$A$5:$A$40,F$4))</f>
        <v/>
      </c>
      <c r="G9" s="17">
        <f>IF(G$6="Sem dados","",SUMIFS(Base_Conta!$F$5:$F$40,Base_Conta!$A$5:$A$40,G$4))</f>
        <v/>
      </c>
      <c r="H9" s="17">
        <f>IF(H$6="Sem dados","",SUMIFS(Base_Conta!$F$5:$F$40,Base_Conta!$A$5:$A$40,H$4))</f>
        <v/>
      </c>
      <c r="I9" s="17">
        <f>IF(I$6="Sem dados","",SUMIFS(Base_Conta!$F$5:$F$40,Base_Conta!$A$5:$A$40,I$4))</f>
        <v/>
      </c>
      <c r="J9" s="17">
        <f>IF(J$6="Sem dados","",SUMIFS(Base_Conta!$F$5:$F$40,Base_Conta!$A$5:$A$40,J$4))</f>
        <v/>
      </c>
      <c r="K9" s="17">
        <f>IF(K$6="Sem dados","",SUMIFS(Base_Conta!$F$5:$F$40,Base_Conta!$A$5:$A$40,K$4))</f>
        <v/>
      </c>
      <c r="L9" s="17">
        <f>IF(L$6="Sem dados","",SUMIFS(Base_Conta!$F$5:$F$40,Base_Conta!$A$5:$A$40,L$4))</f>
        <v/>
      </c>
      <c r="M9" s="17">
        <f>IF(M$6="Sem dados","",SUMIFS(Base_Conta!$F$5:$F$40,Base_Conta!$A$5:$A$40,M$4))</f>
        <v/>
      </c>
      <c r="N9" s="17">
        <f>IF(N$6="Sem dados","",SUMIFS(Base_Conta!$F$5:$F$40,Base_Conta!$A$5:$A$40,N$4))</f>
        <v/>
      </c>
      <c r="O9" s="17">
        <f>SUM(C9:N9)</f>
        <v/>
      </c>
    </row>
    <row r="10">
      <c r="B10" s="16" t="inlineStr">
        <is>
          <t>Receita atribuída</t>
        </is>
      </c>
      <c r="C10" s="17">
        <f>IF(C$6="Sem dados","",SUMIFS(Base_Conta!$L$5:$L$40,Base_Conta!$A$5:$A$40,C$4))</f>
        <v/>
      </c>
      <c r="D10" s="17">
        <f>IF(D$6="Sem dados","",SUMIFS(Base_Conta!$L$5:$L$40,Base_Conta!$A$5:$A$40,D$4))</f>
        <v/>
      </c>
      <c r="E10" s="17">
        <f>IF(E$6="Sem dados","",SUMIFS(Base_Conta!$L$5:$L$40,Base_Conta!$A$5:$A$40,E$4))</f>
        <v/>
      </c>
      <c r="F10" s="17">
        <f>IF(F$6="Sem dados","",SUMIFS(Base_Conta!$L$5:$L$40,Base_Conta!$A$5:$A$40,F$4))</f>
        <v/>
      </c>
      <c r="G10" s="17">
        <f>IF(G$6="Sem dados","",SUMIFS(Base_Conta!$L$5:$L$40,Base_Conta!$A$5:$A$40,G$4))</f>
        <v/>
      </c>
      <c r="H10" s="17">
        <f>IF(H$6="Sem dados","",SUMIFS(Base_Conta!$L$5:$L$40,Base_Conta!$A$5:$A$40,H$4))</f>
        <v/>
      </c>
      <c r="I10" s="17">
        <f>IF(I$6="Sem dados","",SUMIFS(Base_Conta!$L$5:$L$40,Base_Conta!$A$5:$A$40,I$4))</f>
        <v/>
      </c>
      <c r="J10" s="17">
        <f>IF(J$6="Sem dados","",SUMIFS(Base_Conta!$L$5:$L$40,Base_Conta!$A$5:$A$40,J$4))</f>
        <v/>
      </c>
      <c r="K10" s="17">
        <f>IF(K$6="Sem dados","",SUMIFS(Base_Conta!$L$5:$L$40,Base_Conta!$A$5:$A$40,K$4))</f>
        <v/>
      </c>
      <c r="L10" s="17">
        <f>IF(L$6="Sem dados","",SUMIFS(Base_Conta!$L$5:$L$40,Base_Conta!$A$5:$A$40,L$4))</f>
        <v/>
      </c>
      <c r="M10" s="17">
        <f>IF(M$6="Sem dados","",SUMIFS(Base_Conta!$L$5:$L$40,Base_Conta!$A$5:$A$40,M$4))</f>
        <v/>
      </c>
      <c r="N10" s="17">
        <f>IF(N$6="Sem dados","",SUMIFS(Base_Conta!$L$5:$L$40,Base_Conta!$A$5:$A$40,N$4))</f>
        <v/>
      </c>
      <c r="O10" s="17">
        <f>SUM(C10:N10)</f>
        <v/>
      </c>
    </row>
    <row r="11">
      <c r="B11" s="16" t="inlineStr">
        <is>
          <t>ROAS</t>
        </is>
      </c>
      <c r="C11" s="18">
        <f>IF(C$6="Sem dados","",IF(C9=0,0,C10/C9))</f>
        <v/>
      </c>
      <c r="D11" s="18">
        <f>IF(D$6="Sem dados","",IF(D9=0,0,D10/D9))</f>
        <v/>
      </c>
      <c r="E11" s="18">
        <f>IF(E$6="Sem dados","",IF(E9=0,0,E10/E9))</f>
        <v/>
      </c>
      <c r="F11" s="18">
        <f>IF(F$6="Sem dados","",IF(F9=0,0,F10/F9))</f>
        <v/>
      </c>
      <c r="G11" s="18">
        <f>IF(G$6="Sem dados","",IF(G9=0,0,G10/G9))</f>
        <v/>
      </c>
      <c r="H11" s="18">
        <f>IF(H$6="Sem dados","",IF(H9=0,0,H10/H9))</f>
        <v/>
      </c>
      <c r="I11" s="18">
        <f>IF(I$6="Sem dados","",IF(I9=0,0,I10/I9))</f>
        <v/>
      </c>
      <c r="J11" s="18">
        <f>IF(J$6="Sem dados","",IF(J9=0,0,J10/J9))</f>
        <v/>
      </c>
      <c r="K11" s="18">
        <f>IF(K$6="Sem dados","",IF(K9=0,0,K10/K9))</f>
        <v/>
      </c>
      <c r="L11" s="18">
        <f>IF(L$6="Sem dados","",IF(L9=0,0,L10/L9))</f>
        <v/>
      </c>
      <c r="M11" s="18">
        <f>IF(M$6="Sem dados","",IF(M9=0,0,M10/M9))</f>
        <v/>
      </c>
      <c r="N11" s="18">
        <f>IF(N$6="Sem dados","",IF(N9=0,0,N10/N9))</f>
        <v/>
      </c>
      <c r="O11" s="18">
        <f>IF(O9=0,0,O10/O9)</f>
        <v/>
      </c>
    </row>
    <row r="12">
      <c r="B12" s="16" t="inlineStr">
        <is>
          <t>Compras</t>
        </is>
      </c>
      <c r="C12" s="15">
        <f>IF(C$6="Sem dados","",SUMIFS(Base_Conta!$J$5:$J$40,Base_Conta!$A$5:$A$40,C$4))</f>
        <v/>
      </c>
      <c r="D12" s="15">
        <f>IF(D$6="Sem dados","",SUMIFS(Base_Conta!$J$5:$J$40,Base_Conta!$A$5:$A$40,D$4))</f>
        <v/>
      </c>
      <c r="E12" s="15">
        <f>IF(E$6="Sem dados","",SUMIFS(Base_Conta!$J$5:$J$40,Base_Conta!$A$5:$A$40,E$4))</f>
        <v/>
      </c>
      <c r="F12" s="15">
        <f>IF(F$6="Sem dados","",SUMIFS(Base_Conta!$J$5:$J$40,Base_Conta!$A$5:$A$40,F$4))</f>
        <v/>
      </c>
      <c r="G12" s="15">
        <f>IF(G$6="Sem dados","",SUMIFS(Base_Conta!$J$5:$J$40,Base_Conta!$A$5:$A$40,G$4))</f>
        <v/>
      </c>
      <c r="H12" s="15">
        <f>IF(H$6="Sem dados","",SUMIFS(Base_Conta!$J$5:$J$40,Base_Conta!$A$5:$A$40,H$4))</f>
        <v/>
      </c>
      <c r="I12" s="15">
        <f>IF(I$6="Sem dados","",SUMIFS(Base_Conta!$J$5:$J$40,Base_Conta!$A$5:$A$40,I$4))</f>
        <v/>
      </c>
      <c r="J12" s="15">
        <f>IF(J$6="Sem dados","",SUMIFS(Base_Conta!$J$5:$J$40,Base_Conta!$A$5:$A$40,J$4))</f>
        <v/>
      </c>
      <c r="K12" s="15">
        <f>IF(K$6="Sem dados","",SUMIFS(Base_Conta!$J$5:$J$40,Base_Conta!$A$5:$A$40,K$4))</f>
        <v/>
      </c>
      <c r="L12" s="15">
        <f>IF(L$6="Sem dados","",SUMIFS(Base_Conta!$J$5:$J$40,Base_Conta!$A$5:$A$40,L$4))</f>
        <v/>
      </c>
      <c r="M12" s="15">
        <f>IF(M$6="Sem dados","",SUMIFS(Base_Conta!$J$5:$J$40,Base_Conta!$A$5:$A$40,M$4))</f>
        <v/>
      </c>
      <c r="N12" s="15">
        <f>IF(N$6="Sem dados","",SUMIFS(Base_Conta!$J$5:$J$40,Base_Conta!$A$5:$A$40,N$4))</f>
        <v/>
      </c>
      <c r="O12" s="15">
        <f>SUM(C12:N12)</f>
        <v/>
      </c>
    </row>
    <row r="13">
      <c r="B13" s="11" t="inlineStr">
        <is>
          <t>CPA</t>
        </is>
      </c>
      <c r="C13" s="19">
        <f>IF(C$6="Sem dados","",IF(C12=0,0,C9/C12))</f>
        <v/>
      </c>
      <c r="D13" s="19">
        <f>IF(D$6="Sem dados","",IF(D12=0,0,D9/D12))</f>
        <v/>
      </c>
      <c r="E13" s="19">
        <f>IF(E$6="Sem dados","",IF(E12=0,0,E9/E12))</f>
        <v/>
      </c>
      <c r="F13" s="19">
        <f>IF(F$6="Sem dados","",IF(F12=0,0,F9/F12))</f>
        <v/>
      </c>
      <c r="G13" s="19">
        <f>IF(G$6="Sem dados","",IF(G12=0,0,G9/G12))</f>
        <v/>
      </c>
      <c r="H13" s="19">
        <f>IF(H$6="Sem dados","",IF(H12=0,0,H9/H12))</f>
        <v/>
      </c>
      <c r="I13" s="19">
        <f>IF(I$6="Sem dados","",IF(I12=0,0,I9/I12))</f>
        <v/>
      </c>
      <c r="J13" s="19">
        <f>IF(J$6="Sem dados","",IF(J12=0,0,J9/J12))</f>
        <v/>
      </c>
      <c r="K13" s="19">
        <f>IF(K$6="Sem dados","",IF(K12=0,0,K9/K12))</f>
        <v/>
      </c>
      <c r="L13" s="19">
        <f>IF(L$6="Sem dados","",IF(L12=0,0,L9/L12))</f>
        <v/>
      </c>
      <c r="M13" s="19">
        <f>IF(M$6="Sem dados","",IF(M12=0,0,M9/M12))</f>
        <v/>
      </c>
      <c r="N13" s="19">
        <f>IF(N$6="Sem dados","",IF(N12=0,0,N9/N12))</f>
        <v/>
      </c>
      <c r="O13" s="17">
        <f>IF(O12=0,0,O9/O12)</f>
        <v/>
      </c>
    </row>
    <row r="14">
      <c r="B14" s="11" t="inlineStr">
        <is>
          <t>Ticket médio</t>
        </is>
      </c>
      <c r="C14" s="19">
        <f>IF(C$6="Sem dados","",IF(C12=0,0,C10/C12))</f>
        <v/>
      </c>
      <c r="D14" s="19">
        <f>IF(D$6="Sem dados","",IF(D12=0,0,D10/D12))</f>
        <v/>
      </c>
      <c r="E14" s="19">
        <f>IF(E$6="Sem dados","",IF(E12=0,0,E10/E12))</f>
        <v/>
      </c>
      <c r="F14" s="19">
        <f>IF(F$6="Sem dados","",IF(F12=0,0,F10/F12))</f>
        <v/>
      </c>
      <c r="G14" s="19">
        <f>IF(G$6="Sem dados","",IF(G12=0,0,G10/G12))</f>
        <v/>
      </c>
      <c r="H14" s="19">
        <f>IF(H$6="Sem dados","",IF(H12=0,0,H10/H12))</f>
        <v/>
      </c>
      <c r="I14" s="19">
        <f>IF(I$6="Sem dados","",IF(I12=0,0,I10/I12))</f>
        <v/>
      </c>
      <c r="J14" s="19">
        <f>IF(J$6="Sem dados","",IF(J12=0,0,J10/J12))</f>
        <v/>
      </c>
      <c r="K14" s="19">
        <f>IF(K$6="Sem dados","",IF(K12=0,0,K10/K12))</f>
        <v/>
      </c>
      <c r="L14" s="19">
        <f>IF(L$6="Sem dados","",IF(L12=0,0,L10/L12))</f>
        <v/>
      </c>
      <c r="M14" s="19">
        <f>IF(M$6="Sem dados","",IF(M12=0,0,M10/M12))</f>
        <v/>
      </c>
      <c r="N14" s="19">
        <f>IF(N$6="Sem dados","",IF(N12=0,0,N10/N12))</f>
        <v/>
      </c>
      <c r="O14" s="17">
        <f>IF(O12=0,0,O10/O12)</f>
        <v/>
      </c>
    </row>
    <row r="15">
      <c r="B15" s="11" t="inlineStr">
        <is>
          <t>Resultado após mídia (estimado)</t>
        </is>
      </c>
      <c r="C15" s="19">
        <f>IF(C$6="Sem dados","",C10*Premissas!$C$5-C9)</f>
        <v/>
      </c>
      <c r="D15" s="19">
        <f>IF(D$6="Sem dados","",D10*Premissas!$C$5-D9)</f>
        <v/>
      </c>
      <c r="E15" s="19">
        <f>IF(E$6="Sem dados","",E10*Premissas!$C$5-E9)</f>
        <v/>
      </c>
      <c r="F15" s="19">
        <f>IF(F$6="Sem dados","",F10*Premissas!$C$5-F9)</f>
        <v/>
      </c>
      <c r="G15" s="19">
        <f>IF(G$6="Sem dados","",G10*Premissas!$C$5-G9)</f>
        <v/>
      </c>
      <c r="H15" s="19">
        <f>IF(H$6="Sem dados","",H10*Premissas!$C$5-H9)</f>
        <v/>
      </c>
      <c r="I15" s="19">
        <f>IF(I$6="Sem dados","",I10*Premissas!$C$5-I9)</f>
        <v/>
      </c>
      <c r="J15" s="19">
        <f>IF(J$6="Sem dados","",J10*Premissas!$C$5-J9)</f>
        <v/>
      </c>
      <c r="K15" s="19">
        <f>IF(K$6="Sem dados","",K10*Premissas!$C$5-K9)</f>
        <v/>
      </c>
      <c r="L15" s="19">
        <f>IF(L$6="Sem dados","",L10*Premissas!$C$5-L9)</f>
        <v/>
      </c>
      <c r="M15" s="19">
        <f>IF(M$6="Sem dados","",M10*Premissas!$C$5-M9)</f>
        <v/>
      </c>
      <c r="N15" s="19">
        <f>IF(N$6="Sem dados","",N10*Premissas!$C$5-N9)</f>
        <v/>
      </c>
      <c r="O15" s="17">
        <f>SUM(C15:N15)</f>
        <v/>
      </c>
    </row>
    <row r="16">
      <c r="B16" s="9" t="inlineStr">
        <is>
          <t>Entrega</t>
        </is>
      </c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</row>
    <row r="17">
      <c r="B17" s="11" t="inlineStr">
        <is>
          <t>Impressões</t>
        </is>
      </c>
      <c r="C17" s="14">
        <f>IF(C$6="Sem dados","",SUMIFS(Base_Conta!$G$5:$G$40,Base_Conta!$A$5:$A$40,C$4))</f>
        <v/>
      </c>
      <c r="D17" s="14">
        <f>IF(D$6="Sem dados","",SUMIFS(Base_Conta!$G$5:$G$40,Base_Conta!$A$5:$A$40,D$4))</f>
        <v/>
      </c>
      <c r="E17" s="14">
        <f>IF(E$6="Sem dados","",SUMIFS(Base_Conta!$G$5:$G$40,Base_Conta!$A$5:$A$40,E$4))</f>
        <v/>
      </c>
      <c r="F17" s="14">
        <f>IF(F$6="Sem dados","",SUMIFS(Base_Conta!$G$5:$G$40,Base_Conta!$A$5:$A$40,F$4))</f>
        <v/>
      </c>
      <c r="G17" s="14">
        <f>IF(G$6="Sem dados","",SUMIFS(Base_Conta!$G$5:$G$40,Base_Conta!$A$5:$A$40,G$4))</f>
        <v/>
      </c>
      <c r="H17" s="14">
        <f>IF(H$6="Sem dados","",SUMIFS(Base_Conta!$G$5:$G$40,Base_Conta!$A$5:$A$40,H$4))</f>
        <v/>
      </c>
      <c r="I17" s="14">
        <f>IF(I$6="Sem dados","",SUMIFS(Base_Conta!$G$5:$G$40,Base_Conta!$A$5:$A$40,I$4))</f>
        <v/>
      </c>
      <c r="J17" s="14">
        <f>IF(J$6="Sem dados","",SUMIFS(Base_Conta!$G$5:$G$40,Base_Conta!$A$5:$A$40,J$4))</f>
        <v/>
      </c>
      <c r="K17" s="14">
        <f>IF(K$6="Sem dados","",SUMIFS(Base_Conta!$G$5:$G$40,Base_Conta!$A$5:$A$40,K$4))</f>
        <v/>
      </c>
      <c r="L17" s="14">
        <f>IF(L$6="Sem dados","",SUMIFS(Base_Conta!$G$5:$G$40,Base_Conta!$A$5:$A$40,L$4))</f>
        <v/>
      </c>
      <c r="M17" s="14">
        <f>IF(M$6="Sem dados","",SUMIFS(Base_Conta!$G$5:$G$40,Base_Conta!$A$5:$A$40,M$4))</f>
        <v/>
      </c>
      <c r="N17" s="14">
        <f>IF(N$6="Sem dados","",SUMIFS(Base_Conta!$G$5:$G$40,Base_Conta!$A$5:$A$40,N$4))</f>
        <v/>
      </c>
      <c r="O17" s="15">
        <f>SUM(C17:N17)</f>
        <v/>
      </c>
    </row>
    <row r="18">
      <c r="B18" s="11" t="inlineStr">
        <is>
          <t>Alcance</t>
        </is>
      </c>
      <c r="C18" s="14">
        <f>IF(C$6="Sem dados","",SUMIFS(Base_Conta!$H$5:$H$40,Base_Conta!$A$5:$A$40,C$4))</f>
        <v/>
      </c>
      <c r="D18" s="14">
        <f>IF(D$6="Sem dados","",SUMIFS(Base_Conta!$H$5:$H$40,Base_Conta!$A$5:$A$40,D$4))</f>
        <v/>
      </c>
      <c r="E18" s="14">
        <f>IF(E$6="Sem dados","",SUMIFS(Base_Conta!$H$5:$H$40,Base_Conta!$A$5:$A$40,E$4))</f>
        <v/>
      </c>
      <c r="F18" s="14">
        <f>IF(F$6="Sem dados","",SUMIFS(Base_Conta!$H$5:$H$40,Base_Conta!$A$5:$A$40,F$4))</f>
        <v/>
      </c>
      <c r="G18" s="14">
        <f>IF(G$6="Sem dados","",SUMIFS(Base_Conta!$H$5:$H$40,Base_Conta!$A$5:$A$40,G$4))</f>
        <v/>
      </c>
      <c r="H18" s="14">
        <f>IF(H$6="Sem dados","",SUMIFS(Base_Conta!$H$5:$H$40,Base_Conta!$A$5:$A$40,H$4))</f>
        <v/>
      </c>
      <c r="I18" s="14">
        <f>IF(I$6="Sem dados","",SUMIFS(Base_Conta!$H$5:$H$40,Base_Conta!$A$5:$A$40,I$4))</f>
        <v/>
      </c>
      <c r="J18" s="14">
        <f>IF(J$6="Sem dados","",SUMIFS(Base_Conta!$H$5:$H$40,Base_Conta!$A$5:$A$40,J$4))</f>
        <v/>
      </c>
      <c r="K18" s="14">
        <f>IF(K$6="Sem dados","",SUMIFS(Base_Conta!$H$5:$H$40,Base_Conta!$A$5:$A$40,K$4))</f>
        <v/>
      </c>
      <c r="L18" s="14">
        <f>IF(L$6="Sem dados","",SUMIFS(Base_Conta!$H$5:$H$40,Base_Conta!$A$5:$A$40,L$4))</f>
        <v/>
      </c>
      <c r="M18" s="14">
        <f>IF(M$6="Sem dados","",SUMIFS(Base_Conta!$H$5:$H$40,Base_Conta!$A$5:$A$40,M$4))</f>
        <v/>
      </c>
      <c r="N18" s="14">
        <f>IF(N$6="Sem dados","",SUMIFS(Base_Conta!$H$5:$H$40,Base_Conta!$A$5:$A$40,N$4))</f>
        <v/>
      </c>
      <c r="O18" s="13" t="n"/>
    </row>
    <row r="19">
      <c r="B19" s="11" t="inlineStr">
        <is>
          <t>Frequência</t>
        </is>
      </c>
      <c r="C19" s="20">
        <f>IF(C$6="Sem dados","",IF(C18=0,0,C17/C18))</f>
        <v/>
      </c>
      <c r="D19" s="20">
        <f>IF(D$6="Sem dados","",IF(D18=0,0,D17/D18))</f>
        <v/>
      </c>
      <c r="E19" s="20">
        <f>IF(E$6="Sem dados","",IF(E18=0,0,E17/E18))</f>
        <v/>
      </c>
      <c r="F19" s="20">
        <f>IF(F$6="Sem dados","",IF(F18=0,0,F17/F18))</f>
        <v/>
      </c>
      <c r="G19" s="20">
        <f>IF(G$6="Sem dados","",IF(G18=0,0,G17/G18))</f>
        <v/>
      </c>
      <c r="H19" s="20">
        <f>IF(H$6="Sem dados","",IF(H18=0,0,H17/H18))</f>
        <v/>
      </c>
      <c r="I19" s="20">
        <f>IF(I$6="Sem dados","",IF(I18=0,0,I17/I18))</f>
        <v/>
      </c>
      <c r="J19" s="20">
        <f>IF(J$6="Sem dados","",IF(J18=0,0,J17/J18))</f>
        <v/>
      </c>
      <c r="K19" s="20">
        <f>IF(K$6="Sem dados","",IF(K18=0,0,K17/K18))</f>
        <v/>
      </c>
      <c r="L19" s="20">
        <f>IF(L$6="Sem dados","",IF(L18=0,0,L17/L18))</f>
        <v/>
      </c>
      <c r="M19" s="20">
        <f>IF(M$6="Sem dados","",IF(M18=0,0,M17/M18))</f>
        <v/>
      </c>
      <c r="N19" s="20">
        <f>IF(N$6="Sem dados","",IF(N18=0,0,N17/N18))</f>
        <v/>
      </c>
      <c r="O19" s="13" t="n"/>
    </row>
    <row r="20">
      <c r="B20" s="11" t="inlineStr">
        <is>
          <t>CPM</t>
        </is>
      </c>
      <c r="C20" s="19">
        <f>IF(C$6="Sem dados","",IF(C17=0,0,C9/C17*1000))</f>
        <v/>
      </c>
      <c r="D20" s="19">
        <f>IF(D$6="Sem dados","",IF(D17=0,0,D9/D17*1000))</f>
        <v/>
      </c>
      <c r="E20" s="19">
        <f>IF(E$6="Sem dados","",IF(E17=0,0,E9/E17*1000))</f>
        <v/>
      </c>
      <c r="F20" s="19">
        <f>IF(F$6="Sem dados","",IF(F17=0,0,F9/F17*1000))</f>
        <v/>
      </c>
      <c r="G20" s="19">
        <f>IF(G$6="Sem dados","",IF(G17=0,0,G9/G17*1000))</f>
        <v/>
      </c>
      <c r="H20" s="19">
        <f>IF(H$6="Sem dados","",IF(H17=0,0,H9/H17*1000))</f>
        <v/>
      </c>
      <c r="I20" s="19">
        <f>IF(I$6="Sem dados","",IF(I17=0,0,I9/I17*1000))</f>
        <v/>
      </c>
      <c r="J20" s="19">
        <f>IF(J$6="Sem dados","",IF(J17=0,0,J9/J17*1000))</f>
        <v/>
      </c>
      <c r="K20" s="19">
        <f>IF(K$6="Sem dados","",IF(K17=0,0,K9/K17*1000))</f>
        <v/>
      </c>
      <c r="L20" s="19">
        <f>IF(L$6="Sem dados","",IF(L17=0,0,L9/L17*1000))</f>
        <v/>
      </c>
      <c r="M20" s="19">
        <f>IF(M$6="Sem dados","",IF(M17=0,0,M9/M17*1000))</f>
        <v/>
      </c>
      <c r="N20" s="19">
        <f>IF(N$6="Sem dados","",IF(N17=0,0,N9/N17*1000))</f>
        <v/>
      </c>
      <c r="O20" s="17">
        <f>IF(O17=0,0,O9/O17*1000)</f>
        <v/>
      </c>
    </row>
    <row r="21">
      <c r="B21" s="9" t="inlineStr">
        <is>
          <t>Cliques e conversão</t>
        </is>
      </c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</row>
    <row r="22">
      <c r="B22" s="11" t="inlineStr">
        <is>
          <t>Cliques no link</t>
        </is>
      </c>
      <c r="C22" s="14">
        <f>IF(C$6="Sem dados","",SUMIFS(Base_Conta!$I$5:$I$40,Base_Conta!$A$5:$A$40,C$4))</f>
        <v/>
      </c>
      <c r="D22" s="14">
        <f>IF(D$6="Sem dados","",SUMIFS(Base_Conta!$I$5:$I$40,Base_Conta!$A$5:$A$40,D$4))</f>
        <v/>
      </c>
      <c r="E22" s="14">
        <f>IF(E$6="Sem dados","",SUMIFS(Base_Conta!$I$5:$I$40,Base_Conta!$A$5:$A$40,E$4))</f>
        <v/>
      </c>
      <c r="F22" s="14">
        <f>IF(F$6="Sem dados","",SUMIFS(Base_Conta!$I$5:$I$40,Base_Conta!$A$5:$A$40,F$4))</f>
        <v/>
      </c>
      <c r="G22" s="14">
        <f>IF(G$6="Sem dados","",SUMIFS(Base_Conta!$I$5:$I$40,Base_Conta!$A$5:$A$40,G$4))</f>
        <v/>
      </c>
      <c r="H22" s="14">
        <f>IF(H$6="Sem dados","",SUMIFS(Base_Conta!$I$5:$I$40,Base_Conta!$A$5:$A$40,H$4))</f>
        <v/>
      </c>
      <c r="I22" s="14">
        <f>IF(I$6="Sem dados","",SUMIFS(Base_Conta!$I$5:$I$40,Base_Conta!$A$5:$A$40,I$4))</f>
        <v/>
      </c>
      <c r="J22" s="14">
        <f>IF(J$6="Sem dados","",SUMIFS(Base_Conta!$I$5:$I$40,Base_Conta!$A$5:$A$40,J$4))</f>
        <v/>
      </c>
      <c r="K22" s="14">
        <f>IF(K$6="Sem dados","",SUMIFS(Base_Conta!$I$5:$I$40,Base_Conta!$A$5:$A$40,K$4))</f>
        <v/>
      </c>
      <c r="L22" s="14">
        <f>IF(L$6="Sem dados","",SUMIFS(Base_Conta!$I$5:$I$40,Base_Conta!$A$5:$A$40,L$4))</f>
        <v/>
      </c>
      <c r="M22" s="14">
        <f>IF(M$6="Sem dados","",SUMIFS(Base_Conta!$I$5:$I$40,Base_Conta!$A$5:$A$40,M$4))</f>
        <v/>
      </c>
      <c r="N22" s="14">
        <f>IF(N$6="Sem dados","",SUMIFS(Base_Conta!$I$5:$I$40,Base_Conta!$A$5:$A$40,N$4))</f>
        <v/>
      </c>
      <c r="O22" s="15">
        <f>SUM(C22:N22)</f>
        <v/>
      </c>
    </row>
    <row r="23">
      <c r="B23" s="11" t="inlineStr">
        <is>
          <t>CTR no link</t>
        </is>
      </c>
      <c r="C23" s="21">
        <f>IF(C$6="Sem dados","",IF(C17=0,0,C22/C17))</f>
        <v/>
      </c>
      <c r="D23" s="21">
        <f>IF(D$6="Sem dados","",IF(D17=0,0,D22/D17))</f>
        <v/>
      </c>
      <c r="E23" s="21">
        <f>IF(E$6="Sem dados","",IF(E17=0,0,E22/E17))</f>
        <v/>
      </c>
      <c r="F23" s="21">
        <f>IF(F$6="Sem dados","",IF(F17=0,0,F22/F17))</f>
        <v/>
      </c>
      <c r="G23" s="21">
        <f>IF(G$6="Sem dados","",IF(G17=0,0,G22/G17))</f>
        <v/>
      </c>
      <c r="H23" s="21">
        <f>IF(H$6="Sem dados","",IF(H17=0,0,H22/H17))</f>
        <v/>
      </c>
      <c r="I23" s="21">
        <f>IF(I$6="Sem dados","",IF(I17=0,0,I22/I17))</f>
        <v/>
      </c>
      <c r="J23" s="21">
        <f>IF(J$6="Sem dados","",IF(J17=0,0,J22/J17))</f>
        <v/>
      </c>
      <c r="K23" s="21">
        <f>IF(K$6="Sem dados","",IF(K17=0,0,K22/K17))</f>
        <v/>
      </c>
      <c r="L23" s="21">
        <f>IF(L$6="Sem dados","",IF(L17=0,0,L22/L17))</f>
        <v/>
      </c>
      <c r="M23" s="21">
        <f>IF(M$6="Sem dados","",IF(M17=0,0,M22/M17))</f>
        <v/>
      </c>
      <c r="N23" s="21">
        <f>IF(N$6="Sem dados","",IF(N17=0,0,N22/N17))</f>
        <v/>
      </c>
      <c r="O23" s="22">
        <f>IF(O17=0,0,O22/O17)</f>
        <v/>
      </c>
    </row>
    <row r="24">
      <c r="B24" s="11" t="inlineStr">
        <is>
          <t>CPC no link</t>
        </is>
      </c>
      <c r="C24" s="19">
        <f>IF(C$6="Sem dados","",IF(C22=0,0,C9/C22))</f>
        <v/>
      </c>
      <c r="D24" s="19">
        <f>IF(D$6="Sem dados","",IF(D22=0,0,D9/D22))</f>
        <v/>
      </c>
      <c r="E24" s="19">
        <f>IF(E$6="Sem dados","",IF(E22=0,0,E9/E22))</f>
        <v/>
      </c>
      <c r="F24" s="19">
        <f>IF(F$6="Sem dados","",IF(F22=0,0,F9/F22))</f>
        <v/>
      </c>
      <c r="G24" s="19">
        <f>IF(G$6="Sem dados","",IF(G22=0,0,G9/G22))</f>
        <v/>
      </c>
      <c r="H24" s="19">
        <f>IF(H$6="Sem dados","",IF(H22=0,0,H9/H22))</f>
        <v/>
      </c>
      <c r="I24" s="19">
        <f>IF(I$6="Sem dados","",IF(I22=0,0,I9/I22))</f>
        <v/>
      </c>
      <c r="J24" s="19">
        <f>IF(J$6="Sem dados","",IF(J22=0,0,J9/J22))</f>
        <v/>
      </c>
      <c r="K24" s="19">
        <f>IF(K$6="Sem dados","",IF(K22=0,0,K9/K22))</f>
        <v/>
      </c>
      <c r="L24" s="19">
        <f>IF(L$6="Sem dados","",IF(L22=0,0,L9/L22))</f>
        <v/>
      </c>
      <c r="M24" s="19">
        <f>IF(M$6="Sem dados","",IF(M22=0,0,M9/M22))</f>
        <v/>
      </c>
      <c r="N24" s="19">
        <f>IF(N$6="Sem dados","",IF(N22=0,0,N9/N22))</f>
        <v/>
      </c>
      <c r="O24" s="17">
        <f>IF(O22=0,0,O9/O22)</f>
        <v/>
      </c>
    </row>
    <row r="25">
      <c r="B25" s="11" t="inlineStr">
        <is>
          <t>Compras por clique no link</t>
        </is>
      </c>
      <c r="C25" s="21">
        <f>IF(C$6="Sem dados","",IF(C22=0,0,C12/C22))</f>
        <v/>
      </c>
      <c r="D25" s="21">
        <f>IF(D$6="Sem dados","",IF(D22=0,0,D12/D22))</f>
        <v/>
      </c>
      <c r="E25" s="21">
        <f>IF(E$6="Sem dados","",IF(E22=0,0,E12/E22))</f>
        <v/>
      </c>
      <c r="F25" s="21">
        <f>IF(F$6="Sem dados","",IF(F22=0,0,F12/F22))</f>
        <v/>
      </c>
      <c r="G25" s="21">
        <f>IF(G$6="Sem dados","",IF(G22=0,0,G12/G22))</f>
        <v/>
      </c>
      <c r="H25" s="21">
        <f>IF(H$6="Sem dados","",IF(H22=0,0,H12/H22))</f>
        <v/>
      </c>
      <c r="I25" s="21">
        <f>IF(I$6="Sem dados","",IF(I22=0,0,I12/I22))</f>
        <v/>
      </c>
      <c r="J25" s="21">
        <f>IF(J$6="Sem dados","",IF(J22=0,0,J12/J22))</f>
        <v/>
      </c>
      <c r="K25" s="21">
        <f>IF(K$6="Sem dados","",IF(K22=0,0,K12/K22))</f>
        <v/>
      </c>
      <c r="L25" s="21">
        <f>IF(L$6="Sem dados","",IF(L22=0,0,L12/L22))</f>
        <v/>
      </c>
      <c r="M25" s="21">
        <f>IF(M$6="Sem dados","",IF(M22=0,0,M12/M22))</f>
        <v/>
      </c>
      <c r="N25" s="21">
        <f>IF(N$6="Sem dados","",IF(N22=0,0,N12/N22))</f>
        <v/>
      </c>
      <c r="O25" s="22">
        <f>IF(O22=0,0,O12/O22)</f>
        <v/>
      </c>
    </row>
    <row r="26">
      <c r="B26" s="9" t="inlineStr">
        <is>
          <t>Ritmo diário</t>
        </is>
      </c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</row>
    <row r="27">
      <c r="B27" s="11" t="inlineStr">
        <is>
          <t>Investimento por dia</t>
        </is>
      </c>
      <c r="C27" s="19">
        <f>IF(C$6="Sem dados","",IF(C7=0,0,C9/C7))</f>
        <v/>
      </c>
      <c r="D27" s="19">
        <f>IF(D$6="Sem dados","",IF(D7=0,0,D9/D7))</f>
        <v/>
      </c>
      <c r="E27" s="19">
        <f>IF(E$6="Sem dados","",IF(E7=0,0,E9/E7))</f>
        <v/>
      </c>
      <c r="F27" s="19">
        <f>IF(F$6="Sem dados","",IF(F7=0,0,F9/F7))</f>
        <v/>
      </c>
      <c r="G27" s="19">
        <f>IF(G$6="Sem dados","",IF(G7=0,0,G9/G7))</f>
        <v/>
      </c>
      <c r="H27" s="19">
        <f>IF(H$6="Sem dados","",IF(H7=0,0,H9/H7))</f>
        <v/>
      </c>
      <c r="I27" s="19">
        <f>IF(I$6="Sem dados","",IF(I7=0,0,I9/I7))</f>
        <v/>
      </c>
      <c r="J27" s="19">
        <f>IF(J$6="Sem dados","",IF(J7=0,0,J9/J7))</f>
        <v/>
      </c>
      <c r="K27" s="19">
        <f>IF(K$6="Sem dados","",IF(K7=0,0,K9/K7))</f>
        <v/>
      </c>
      <c r="L27" s="19">
        <f>IF(L$6="Sem dados","",IF(L7=0,0,L9/L7))</f>
        <v/>
      </c>
      <c r="M27" s="19">
        <f>IF(M$6="Sem dados","",IF(M7=0,0,M9/M7))</f>
        <v/>
      </c>
      <c r="N27" s="19">
        <f>IF(N$6="Sem dados","",IF(N7=0,0,N9/N7))</f>
        <v/>
      </c>
      <c r="O27" s="17">
        <f>IF(O7=0,0,O9/O7)</f>
        <v/>
      </c>
    </row>
    <row r="28">
      <c r="B28" s="11" t="inlineStr">
        <is>
          <t>Receita por dia</t>
        </is>
      </c>
      <c r="C28" s="19">
        <f>IF(C$6="Sem dados","",IF(C7=0,0,C10/C7))</f>
        <v/>
      </c>
      <c r="D28" s="19">
        <f>IF(D$6="Sem dados","",IF(D7=0,0,D10/D7))</f>
        <v/>
      </c>
      <c r="E28" s="19">
        <f>IF(E$6="Sem dados","",IF(E7=0,0,E10/E7))</f>
        <v/>
      </c>
      <c r="F28" s="19">
        <f>IF(F$6="Sem dados","",IF(F7=0,0,F10/F7))</f>
        <v/>
      </c>
      <c r="G28" s="19">
        <f>IF(G$6="Sem dados","",IF(G7=0,0,G10/G7))</f>
        <v/>
      </c>
      <c r="H28" s="19">
        <f>IF(H$6="Sem dados","",IF(H7=0,0,H10/H7))</f>
        <v/>
      </c>
      <c r="I28" s="19">
        <f>IF(I$6="Sem dados","",IF(I7=0,0,I10/I7))</f>
        <v/>
      </c>
      <c r="J28" s="19">
        <f>IF(J$6="Sem dados","",IF(J7=0,0,J10/J7))</f>
        <v/>
      </c>
      <c r="K28" s="19">
        <f>IF(K$6="Sem dados","",IF(K7=0,0,K10/K7))</f>
        <v/>
      </c>
      <c r="L28" s="19">
        <f>IF(L$6="Sem dados","",IF(L7=0,0,L10/L7))</f>
        <v/>
      </c>
      <c r="M28" s="19">
        <f>IF(M$6="Sem dados","",IF(M7=0,0,M10/M7))</f>
        <v/>
      </c>
      <c r="N28" s="19">
        <f>IF(N$6="Sem dados","",IF(N7=0,0,N10/N7))</f>
        <v/>
      </c>
      <c r="O28" s="17">
        <f>IF(O7=0,0,O10/O7)</f>
        <v/>
      </c>
    </row>
    <row r="29">
      <c r="B29" s="11" t="inlineStr">
        <is>
          <t>Compras por dia</t>
        </is>
      </c>
      <c r="C29" s="20">
        <f>IF(C$6="Sem dados","",IF(C7=0,0,C12/C7))</f>
        <v/>
      </c>
      <c r="D29" s="20">
        <f>IF(D$6="Sem dados","",IF(D7=0,0,D12/D7))</f>
        <v/>
      </c>
      <c r="E29" s="20">
        <f>IF(E$6="Sem dados","",IF(E7=0,0,E12/E7))</f>
        <v/>
      </c>
      <c r="F29" s="20">
        <f>IF(F$6="Sem dados","",IF(F7=0,0,F12/F7))</f>
        <v/>
      </c>
      <c r="G29" s="20">
        <f>IF(G$6="Sem dados","",IF(G7=0,0,G12/G7))</f>
        <v/>
      </c>
      <c r="H29" s="20">
        <f>IF(H$6="Sem dados","",IF(H7=0,0,H12/H7))</f>
        <v/>
      </c>
      <c r="I29" s="20">
        <f>IF(I$6="Sem dados","",IF(I7=0,0,I12/I7))</f>
        <v/>
      </c>
      <c r="J29" s="20">
        <f>IF(J$6="Sem dados","",IF(J7=0,0,J12/J7))</f>
        <v/>
      </c>
      <c r="K29" s="20">
        <f>IF(K$6="Sem dados","",IF(K7=0,0,K12/K7))</f>
        <v/>
      </c>
      <c r="L29" s="20">
        <f>IF(L$6="Sem dados","",IF(L7=0,0,L12/L7))</f>
        <v/>
      </c>
      <c r="M29" s="20">
        <f>IF(M$6="Sem dados","",IF(M7=0,0,M12/M7))</f>
        <v/>
      </c>
      <c r="N29" s="20">
        <f>IF(N$6="Sem dados","",IF(N7=0,0,N12/N7))</f>
        <v/>
      </c>
      <c r="O29" s="23">
        <f>IF(O7=0,0,O12/O7)</f>
        <v/>
      </c>
    </row>
    <row r="30">
      <c r="B30" s="9" t="inlineStr">
        <is>
          <t>Saúde da margem</t>
        </is>
      </c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</row>
    <row r="31">
      <c r="B31" s="11" t="inlineStr">
        <is>
          <t>ROAS de break-even</t>
        </is>
      </c>
      <c r="C31" s="24">
        <f>IF(C$6="Sem dados","",Premissas!$C$6)</f>
        <v/>
      </c>
      <c r="D31" s="24">
        <f>IF(D$6="Sem dados","",Premissas!$C$6)</f>
        <v/>
      </c>
      <c r="E31" s="24">
        <f>IF(E$6="Sem dados","",Premissas!$C$6)</f>
        <v/>
      </c>
      <c r="F31" s="24">
        <f>IF(F$6="Sem dados","",Premissas!$C$6)</f>
        <v/>
      </c>
      <c r="G31" s="24">
        <f>IF(G$6="Sem dados","",Premissas!$C$6)</f>
        <v/>
      </c>
      <c r="H31" s="24">
        <f>IF(H$6="Sem dados","",Premissas!$C$6)</f>
        <v/>
      </c>
      <c r="I31" s="24">
        <f>IF(I$6="Sem dados","",Premissas!$C$6)</f>
        <v/>
      </c>
      <c r="J31" s="24">
        <f>IF(J$6="Sem dados","",Premissas!$C$6)</f>
        <v/>
      </c>
      <c r="K31" s="24">
        <f>IF(K$6="Sem dados","",Premissas!$C$6)</f>
        <v/>
      </c>
      <c r="L31" s="24">
        <f>IF(L$6="Sem dados","",Premissas!$C$6)</f>
        <v/>
      </c>
      <c r="M31" s="24">
        <f>IF(M$6="Sem dados","",Premissas!$C$6)</f>
        <v/>
      </c>
      <c r="N31" s="24">
        <f>IF(N$6="Sem dados","",Premissas!$C$6)</f>
        <v/>
      </c>
      <c r="O31" s="18">
        <f>Premissas!$C$6</f>
        <v/>
      </c>
    </row>
    <row r="32">
      <c r="B32" s="11" t="inlineStr">
        <is>
          <t>ROAS acima do break-even (pontos)</t>
        </is>
      </c>
      <c r="C32" s="24">
        <f>IF(C$6="Sem dados","",C11-C31)</f>
        <v/>
      </c>
      <c r="D32" s="24">
        <f>IF(D$6="Sem dados","",D11-D31)</f>
        <v/>
      </c>
      <c r="E32" s="24">
        <f>IF(E$6="Sem dados","",E11-E31)</f>
        <v/>
      </c>
      <c r="F32" s="24">
        <f>IF(F$6="Sem dados","",F11-F31)</f>
        <v/>
      </c>
      <c r="G32" s="24">
        <f>IF(G$6="Sem dados","",G11-G31)</f>
        <v/>
      </c>
      <c r="H32" s="24">
        <f>IF(H$6="Sem dados","",H11-H31)</f>
        <v/>
      </c>
      <c r="I32" s="24">
        <f>IF(I$6="Sem dados","",I11-I31)</f>
        <v/>
      </c>
      <c r="J32" s="24">
        <f>IF(J$6="Sem dados","",J11-J31)</f>
        <v/>
      </c>
      <c r="K32" s="24">
        <f>IF(K$6="Sem dados","",K11-K31)</f>
        <v/>
      </c>
      <c r="L32" s="24">
        <f>IF(L$6="Sem dados","",L11-L31)</f>
        <v/>
      </c>
      <c r="M32" s="24">
        <f>IF(M$6="Sem dados","",M11-M31)</f>
        <v/>
      </c>
      <c r="N32" s="24">
        <f>IF(N$6="Sem dados","",N11-N31)</f>
        <v/>
      </c>
      <c r="O32" s="18">
        <f>O11-O31</f>
        <v/>
      </c>
    </row>
    <row r="33">
      <c r="B33" s="11" t="inlineStr">
        <is>
          <t>Leitura do ROAS</t>
        </is>
      </c>
      <c r="C33" s="25">
        <f>IF(C$6="Sem dados","",IF(C11&lt;C31,"Abaixo do break-even",IF(C11&lt;C31*Premissas!$C$7,"Margem apertada",IF(C11&gt;=Premissas!$C$8,"Acima da referência","Saudável"))))</f>
        <v/>
      </c>
      <c r="D33" s="25">
        <f>IF(D$6="Sem dados","",IF(D11&lt;D31,"Abaixo do break-even",IF(D11&lt;D31*Premissas!$C$7,"Margem apertada",IF(D11&gt;=Premissas!$C$8,"Acima da referência","Saudável"))))</f>
        <v/>
      </c>
      <c r="E33" s="25">
        <f>IF(E$6="Sem dados","",IF(E11&lt;E31,"Abaixo do break-even",IF(E11&lt;E31*Premissas!$C$7,"Margem apertada",IF(E11&gt;=Premissas!$C$8,"Acima da referência","Saudável"))))</f>
        <v/>
      </c>
      <c r="F33" s="25">
        <f>IF(F$6="Sem dados","",IF(F11&lt;F31,"Abaixo do break-even",IF(F11&lt;F31*Premissas!$C$7,"Margem apertada",IF(F11&gt;=Premissas!$C$8,"Acima da referência","Saudável"))))</f>
        <v/>
      </c>
      <c r="G33" s="25">
        <f>IF(G$6="Sem dados","",IF(G11&lt;G31,"Abaixo do break-even",IF(G11&lt;G31*Premissas!$C$7,"Margem apertada",IF(G11&gt;=Premissas!$C$8,"Acima da referência","Saudável"))))</f>
        <v/>
      </c>
      <c r="H33" s="25">
        <f>IF(H$6="Sem dados","",IF(H11&lt;H31,"Abaixo do break-even",IF(H11&lt;H31*Premissas!$C$7,"Margem apertada",IF(H11&gt;=Premissas!$C$8,"Acima da referência","Saudável"))))</f>
        <v/>
      </c>
      <c r="I33" s="25">
        <f>IF(I$6="Sem dados","",IF(I11&lt;I31,"Abaixo do break-even",IF(I11&lt;I31*Premissas!$C$7,"Margem apertada",IF(I11&gt;=Premissas!$C$8,"Acima da referência","Saudável"))))</f>
        <v/>
      </c>
      <c r="J33" s="25">
        <f>IF(J$6="Sem dados","",IF(J11&lt;J31,"Abaixo do break-even",IF(J11&lt;J31*Premissas!$C$7,"Margem apertada",IF(J11&gt;=Premissas!$C$8,"Acima da referência","Saudável"))))</f>
        <v/>
      </c>
      <c r="K33" s="25">
        <f>IF(K$6="Sem dados","",IF(K11&lt;K31,"Abaixo do break-even",IF(K11&lt;K31*Premissas!$C$7,"Margem apertada",IF(K11&gt;=Premissas!$C$8,"Acima da referência","Saudável"))))</f>
        <v/>
      </c>
      <c r="L33" s="25">
        <f>IF(L$6="Sem dados","",IF(L11&lt;L31,"Abaixo do break-even",IF(L11&lt;L31*Premissas!$C$7,"Margem apertada",IF(L11&gt;=Premissas!$C$8,"Acima da referência","Saudável"))))</f>
        <v/>
      </c>
      <c r="M33" s="25">
        <f>IF(M$6="Sem dados","",IF(M11&lt;M31,"Abaixo do break-even",IF(M11&lt;M31*Premissas!$C$7,"Margem apertada",IF(M11&gt;=Premissas!$C$8,"Acima da referência","Saudável"))))</f>
        <v/>
      </c>
      <c r="N33" s="25">
        <f>IF(N$6="Sem dados","",IF(N11&lt;N31,"Abaixo do break-even",IF(N11&lt;N31*Premissas!$C$7,"Margem apertada",IF(N11&gt;=Premissas!$C$8,"Acima da referência","Saudável"))))</f>
        <v/>
      </c>
      <c r="O33" s="26" t="n"/>
    </row>
    <row r="34">
      <c r="B34" s="9" t="inlineStr">
        <is>
          <t>Variação contra o mês anterior (use o ritmo diário quando o mês estiver parcial)</t>
        </is>
      </c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</row>
    <row r="35">
      <c r="B35" s="11" t="inlineStr">
        <is>
          <t>Investimento por dia</t>
        </is>
      </c>
      <c r="C35" s="13" t="n"/>
      <c r="D35" s="27">
        <f>IF(OR(D$6="Sem dados",C$6="Sem dados"),"",IF(C27=0,0,D27/C27-1))</f>
        <v/>
      </c>
      <c r="E35" s="27">
        <f>IF(OR(E$6="Sem dados",D$6="Sem dados"),"",IF(D27=0,0,E27/D27-1))</f>
        <v/>
      </c>
      <c r="F35" s="27">
        <f>IF(OR(F$6="Sem dados",E$6="Sem dados"),"",IF(E27=0,0,F27/E27-1))</f>
        <v/>
      </c>
      <c r="G35" s="27">
        <f>IF(OR(G$6="Sem dados",F$6="Sem dados"),"",IF(F27=0,0,G27/F27-1))</f>
        <v/>
      </c>
      <c r="H35" s="27">
        <f>IF(OR(H$6="Sem dados",G$6="Sem dados"),"",IF(G27=0,0,H27/G27-1))</f>
        <v/>
      </c>
      <c r="I35" s="27">
        <f>IF(OR(I$6="Sem dados",H$6="Sem dados"),"",IF(H27=0,0,I27/H27-1))</f>
        <v/>
      </c>
      <c r="J35" s="27">
        <f>IF(OR(J$6="Sem dados",I$6="Sem dados"),"",IF(I27=0,0,J27/I27-1))</f>
        <v/>
      </c>
      <c r="K35" s="27">
        <f>IF(OR(K$6="Sem dados",J$6="Sem dados"),"",IF(J27=0,0,K27/J27-1))</f>
        <v/>
      </c>
      <c r="L35" s="27">
        <f>IF(OR(L$6="Sem dados",K$6="Sem dados"),"",IF(K27=0,0,L27/K27-1))</f>
        <v/>
      </c>
      <c r="M35" s="27">
        <f>IF(OR(M$6="Sem dados",L$6="Sem dados"),"",IF(L27=0,0,M27/L27-1))</f>
        <v/>
      </c>
      <c r="N35" s="27">
        <f>IF(OR(N$6="Sem dados",M$6="Sem dados"),"",IF(M27=0,0,N27/M27-1))</f>
        <v/>
      </c>
      <c r="O35" s="13" t="n"/>
    </row>
    <row r="36">
      <c r="B36" s="11" t="inlineStr">
        <is>
          <t>Receita por dia</t>
        </is>
      </c>
      <c r="C36" s="13" t="n"/>
      <c r="D36" s="27">
        <f>IF(OR(D$6="Sem dados",C$6="Sem dados"),"",IF(C28=0,0,D28/C28-1))</f>
        <v/>
      </c>
      <c r="E36" s="27">
        <f>IF(OR(E$6="Sem dados",D$6="Sem dados"),"",IF(D28=0,0,E28/D28-1))</f>
        <v/>
      </c>
      <c r="F36" s="27">
        <f>IF(OR(F$6="Sem dados",E$6="Sem dados"),"",IF(E28=0,0,F28/E28-1))</f>
        <v/>
      </c>
      <c r="G36" s="27">
        <f>IF(OR(G$6="Sem dados",F$6="Sem dados"),"",IF(F28=0,0,G28/F28-1))</f>
        <v/>
      </c>
      <c r="H36" s="27">
        <f>IF(OR(H$6="Sem dados",G$6="Sem dados"),"",IF(G28=0,0,H28/G28-1))</f>
        <v/>
      </c>
      <c r="I36" s="27">
        <f>IF(OR(I$6="Sem dados",H$6="Sem dados"),"",IF(H28=0,0,I28/H28-1))</f>
        <v/>
      </c>
      <c r="J36" s="27">
        <f>IF(OR(J$6="Sem dados",I$6="Sem dados"),"",IF(I28=0,0,J28/I28-1))</f>
        <v/>
      </c>
      <c r="K36" s="27">
        <f>IF(OR(K$6="Sem dados",J$6="Sem dados"),"",IF(J28=0,0,K28/J28-1))</f>
        <v/>
      </c>
      <c r="L36" s="27">
        <f>IF(OR(L$6="Sem dados",K$6="Sem dados"),"",IF(K28=0,0,L28/K28-1))</f>
        <v/>
      </c>
      <c r="M36" s="27">
        <f>IF(OR(M$6="Sem dados",L$6="Sem dados"),"",IF(L28=0,0,M28/L28-1))</f>
        <v/>
      </c>
      <c r="N36" s="27">
        <f>IF(OR(N$6="Sem dados",M$6="Sem dados"),"",IF(M28=0,0,N28/M28-1))</f>
        <v/>
      </c>
      <c r="O36" s="13" t="n"/>
    </row>
    <row r="37">
      <c r="B37" s="11" t="inlineStr">
        <is>
          <t>Compras por dia</t>
        </is>
      </c>
      <c r="C37" s="13" t="n"/>
      <c r="D37" s="27">
        <f>IF(OR(D$6="Sem dados",C$6="Sem dados"),"",IF(C29=0,0,D29/C29-1))</f>
        <v/>
      </c>
      <c r="E37" s="27">
        <f>IF(OR(E$6="Sem dados",D$6="Sem dados"),"",IF(D29=0,0,E29/D29-1))</f>
        <v/>
      </c>
      <c r="F37" s="27">
        <f>IF(OR(F$6="Sem dados",E$6="Sem dados"),"",IF(E29=0,0,F29/E29-1))</f>
        <v/>
      </c>
      <c r="G37" s="27">
        <f>IF(OR(G$6="Sem dados",F$6="Sem dados"),"",IF(F29=0,0,G29/F29-1))</f>
        <v/>
      </c>
      <c r="H37" s="27">
        <f>IF(OR(H$6="Sem dados",G$6="Sem dados"),"",IF(G29=0,0,H29/G29-1))</f>
        <v/>
      </c>
      <c r="I37" s="27">
        <f>IF(OR(I$6="Sem dados",H$6="Sem dados"),"",IF(H29=0,0,I29/H29-1))</f>
        <v/>
      </c>
      <c r="J37" s="27">
        <f>IF(OR(J$6="Sem dados",I$6="Sem dados"),"",IF(I29=0,0,J29/I29-1))</f>
        <v/>
      </c>
      <c r="K37" s="27">
        <f>IF(OR(K$6="Sem dados",J$6="Sem dados"),"",IF(J29=0,0,K29/J29-1))</f>
        <v/>
      </c>
      <c r="L37" s="27">
        <f>IF(OR(L$6="Sem dados",K$6="Sem dados"),"",IF(K29=0,0,L29/K29-1))</f>
        <v/>
      </c>
      <c r="M37" s="27">
        <f>IF(OR(M$6="Sem dados",L$6="Sem dados"),"",IF(L29=0,0,M29/L29-1))</f>
        <v/>
      </c>
      <c r="N37" s="27">
        <f>IF(OR(N$6="Sem dados",M$6="Sem dados"),"",IF(M29=0,0,N29/M29-1))</f>
        <v/>
      </c>
      <c r="O37" s="13" t="n"/>
    </row>
    <row r="38">
      <c r="B38" s="11" t="inlineStr">
        <is>
          <t>ROAS (variação em pontos)</t>
        </is>
      </c>
      <c r="C38" s="13" t="n"/>
      <c r="D38" s="28">
        <f>IF(OR(D$6="Sem dados",C$6="Sem dados"),"",D11-C11)</f>
        <v/>
      </c>
      <c r="E38" s="28">
        <f>IF(OR(E$6="Sem dados",D$6="Sem dados"),"",E11-D11)</f>
        <v/>
      </c>
      <c r="F38" s="28">
        <f>IF(OR(F$6="Sem dados",E$6="Sem dados"),"",F11-E11)</f>
        <v/>
      </c>
      <c r="G38" s="28">
        <f>IF(OR(G$6="Sem dados",F$6="Sem dados"),"",G11-F11)</f>
        <v/>
      </c>
      <c r="H38" s="28">
        <f>IF(OR(H$6="Sem dados",G$6="Sem dados"),"",H11-G11)</f>
        <v/>
      </c>
      <c r="I38" s="28">
        <f>IF(OR(I$6="Sem dados",H$6="Sem dados"),"",I11-H11)</f>
        <v/>
      </c>
      <c r="J38" s="28">
        <f>IF(OR(J$6="Sem dados",I$6="Sem dados"),"",J11-I11)</f>
        <v/>
      </c>
      <c r="K38" s="28">
        <f>IF(OR(K$6="Sem dados",J$6="Sem dados"),"",K11-J11)</f>
        <v/>
      </c>
      <c r="L38" s="28">
        <f>IF(OR(L$6="Sem dados",K$6="Sem dados"),"",L11-K11)</f>
        <v/>
      </c>
      <c r="M38" s="28">
        <f>IF(OR(M$6="Sem dados",L$6="Sem dados"),"",M11-L11)</f>
        <v/>
      </c>
      <c r="N38" s="28">
        <f>IF(OR(N$6="Sem dados",M$6="Sem dados"),"",N11-M11)</f>
        <v/>
      </c>
      <c r="O38" s="13" t="n"/>
    </row>
    <row r="39">
      <c r="B39" s="11" t="inlineStr">
        <is>
          <t>CPA</t>
        </is>
      </c>
      <c r="C39" s="13" t="n"/>
      <c r="D39" s="27">
        <f>IF(OR(D$6="Sem dados",C$6="Sem dados"),"",IF(C13=0,0,D13/C13-1))</f>
        <v/>
      </c>
      <c r="E39" s="27">
        <f>IF(OR(E$6="Sem dados",D$6="Sem dados"),"",IF(D13=0,0,E13/D13-1))</f>
        <v/>
      </c>
      <c r="F39" s="27">
        <f>IF(OR(F$6="Sem dados",E$6="Sem dados"),"",IF(E13=0,0,F13/E13-1))</f>
        <v/>
      </c>
      <c r="G39" s="27">
        <f>IF(OR(G$6="Sem dados",F$6="Sem dados"),"",IF(F13=0,0,G13/F13-1))</f>
        <v/>
      </c>
      <c r="H39" s="27">
        <f>IF(OR(H$6="Sem dados",G$6="Sem dados"),"",IF(G13=0,0,H13/G13-1))</f>
        <v/>
      </c>
      <c r="I39" s="27">
        <f>IF(OR(I$6="Sem dados",H$6="Sem dados"),"",IF(H13=0,0,I13/H13-1))</f>
        <v/>
      </c>
      <c r="J39" s="27">
        <f>IF(OR(J$6="Sem dados",I$6="Sem dados"),"",IF(I13=0,0,J13/I13-1))</f>
        <v/>
      </c>
      <c r="K39" s="27">
        <f>IF(OR(K$6="Sem dados",J$6="Sem dados"),"",IF(J13=0,0,K13/J13-1))</f>
        <v/>
      </c>
      <c r="L39" s="27">
        <f>IF(OR(L$6="Sem dados",K$6="Sem dados"),"",IF(K13=0,0,L13/K13-1))</f>
        <v/>
      </c>
      <c r="M39" s="27">
        <f>IF(OR(M$6="Sem dados",L$6="Sem dados"),"",IF(L13=0,0,M13/L13-1))</f>
        <v/>
      </c>
      <c r="N39" s="27">
        <f>IF(OR(N$6="Sem dados",M$6="Sem dados"),"",IF(M13=0,0,N13/M13-1))</f>
        <v/>
      </c>
      <c r="O39" s="13" t="n"/>
    </row>
    <row r="40">
      <c r="B40" s="11" t="inlineStr">
        <is>
          <t>Investimento total do mês</t>
        </is>
      </c>
      <c r="C40" s="13" t="n"/>
      <c r="D40" s="27">
        <f>IF(OR(D$6="Sem dados",C$6="Sem dados"),"",IF(C9=0,0,D9/C9-1))</f>
        <v/>
      </c>
      <c r="E40" s="27">
        <f>IF(OR(E$6="Sem dados",D$6="Sem dados"),"",IF(D9=0,0,E9/D9-1))</f>
        <v/>
      </c>
      <c r="F40" s="27">
        <f>IF(OR(F$6="Sem dados",E$6="Sem dados"),"",IF(E9=0,0,F9/E9-1))</f>
        <v/>
      </c>
      <c r="G40" s="27">
        <f>IF(OR(G$6="Sem dados",F$6="Sem dados"),"",IF(F9=0,0,G9/F9-1))</f>
        <v/>
      </c>
      <c r="H40" s="27">
        <f>IF(OR(H$6="Sem dados",G$6="Sem dados"),"",IF(G9=0,0,H9/G9-1))</f>
        <v/>
      </c>
      <c r="I40" s="27">
        <f>IF(OR(I$6="Sem dados",H$6="Sem dados"),"",IF(H9=0,0,I9/H9-1))</f>
        <v/>
      </c>
      <c r="J40" s="27">
        <f>IF(OR(J$6="Sem dados",I$6="Sem dados"),"",IF(I9=0,0,J9/I9-1))</f>
        <v/>
      </c>
      <c r="K40" s="27">
        <f>IF(OR(K$6="Sem dados",J$6="Sem dados"),"",IF(J9=0,0,K9/J9-1))</f>
        <v/>
      </c>
      <c r="L40" s="27">
        <f>IF(OR(L$6="Sem dados",K$6="Sem dados"),"",IF(K9=0,0,L9/K9-1))</f>
        <v/>
      </c>
      <c r="M40" s="27">
        <f>IF(OR(M$6="Sem dados",L$6="Sem dados"),"",IF(L9=0,0,M9/L9-1))</f>
        <v/>
      </c>
      <c r="N40" s="27">
        <f>IF(OR(N$6="Sem dados",M$6="Sem dados"),"",IF(M9=0,0,N9/M9-1))</f>
        <v/>
      </c>
      <c r="O40" s="13" t="n"/>
    </row>
    <row r="41">
      <c r="B41" s="11" t="inlineStr">
        <is>
          <t>Receita total do mês</t>
        </is>
      </c>
      <c r="C41" s="13" t="n"/>
      <c r="D41" s="27">
        <f>IF(OR(D$6="Sem dados",C$6="Sem dados"),"",IF(C10=0,0,D10/C10-1))</f>
        <v/>
      </c>
      <c r="E41" s="27">
        <f>IF(OR(E$6="Sem dados",D$6="Sem dados"),"",IF(D10=0,0,E10/D10-1))</f>
        <v/>
      </c>
      <c r="F41" s="27">
        <f>IF(OR(F$6="Sem dados",E$6="Sem dados"),"",IF(E10=0,0,F10/E10-1))</f>
        <v/>
      </c>
      <c r="G41" s="27">
        <f>IF(OR(G$6="Sem dados",F$6="Sem dados"),"",IF(F10=0,0,G10/F10-1))</f>
        <v/>
      </c>
      <c r="H41" s="27">
        <f>IF(OR(H$6="Sem dados",G$6="Sem dados"),"",IF(G10=0,0,H10/G10-1))</f>
        <v/>
      </c>
      <c r="I41" s="27">
        <f>IF(OR(I$6="Sem dados",H$6="Sem dados"),"",IF(H10=0,0,I10/H10-1))</f>
        <v/>
      </c>
      <c r="J41" s="27">
        <f>IF(OR(J$6="Sem dados",I$6="Sem dados"),"",IF(I10=0,0,J10/I10-1))</f>
        <v/>
      </c>
      <c r="K41" s="27">
        <f>IF(OR(K$6="Sem dados",J$6="Sem dados"),"",IF(J10=0,0,K10/J10-1))</f>
        <v/>
      </c>
      <c r="L41" s="27">
        <f>IF(OR(L$6="Sem dados",K$6="Sem dados"),"",IF(K10=0,0,L10/K10-1))</f>
        <v/>
      </c>
      <c r="M41" s="27">
        <f>IF(OR(M$6="Sem dados",L$6="Sem dados"),"",IF(L10=0,0,M10/L10-1))</f>
        <v/>
      </c>
      <c r="N41" s="27">
        <f>IF(OR(N$6="Sem dados",M$6="Sem dados"),"",IF(M10=0,0,N10/M10-1))</f>
        <v/>
      </c>
      <c r="O41" s="13" t="n"/>
    </row>
    <row r="42">
      <c r="B42" s="9" t="inlineStr">
        <is>
          <t>Conferência com as bases (diferença entre a conta e a soma das partes)</t>
        </is>
      </c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</row>
    <row r="43">
      <c r="B43" s="11" t="inlineStr">
        <is>
          <t>Investimento somado das campanhas</t>
        </is>
      </c>
      <c r="C43" s="19">
        <f>IF(C$6="Sem dados","",SUMIFS(Base_Campanhas!$D$5:$D$1000,Base_Campanhas!$A$5:$A$1000,C$4))</f>
        <v/>
      </c>
      <c r="D43" s="19">
        <f>IF(D$6="Sem dados","",SUMIFS(Base_Campanhas!$D$5:$D$1000,Base_Campanhas!$A$5:$A$1000,D$4))</f>
        <v/>
      </c>
      <c r="E43" s="19">
        <f>IF(E$6="Sem dados","",SUMIFS(Base_Campanhas!$D$5:$D$1000,Base_Campanhas!$A$5:$A$1000,E$4))</f>
        <v/>
      </c>
      <c r="F43" s="19">
        <f>IF(F$6="Sem dados","",SUMIFS(Base_Campanhas!$D$5:$D$1000,Base_Campanhas!$A$5:$A$1000,F$4))</f>
        <v/>
      </c>
      <c r="G43" s="19">
        <f>IF(G$6="Sem dados","",SUMIFS(Base_Campanhas!$D$5:$D$1000,Base_Campanhas!$A$5:$A$1000,G$4))</f>
        <v/>
      </c>
      <c r="H43" s="19">
        <f>IF(H$6="Sem dados","",SUMIFS(Base_Campanhas!$D$5:$D$1000,Base_Campanhas!$A$5:$A$1000,H$4))</f>
        <v/>
      </c>
      <c r="I43" s="19">
        <f>IF(I$6="Sem dados","",SUMIFS(Base_Campanhas!$D$5:$D$1000,Base_Campanhas!$A$5:$A$1000,I$4))</f>
        <v/>
      </c>
      <c r="J43" s="19">
        <f>IF(J$6="Sem dados","",SUMIFS(Base_Campanhas!$D$5:$D$1000,Base_Campanhas!$A$5:$A$1000,J$4))</f>
        <v/>
      </c>
      <c r="K43" s="19">
        <f>IF(K$6="Sem dados","",SUMIFS(Base_Campanhas!$D$5:$D$1000,Base_Campanhas!$A$5:$A$1000,K$4))</f>
        <v/>
      </c>
      <c r="L43" s="19">
        <f>IF(L$6="Sem dados","",SUMIFS(Base_Campanhas!$D$5:$D$1000,Base_Campanhas!$A$5:$A$1000,L$4))</f>
        <v/>
      </c>
      <c r="M43" s="19">
        <f>IF(M$6="Sem dados","",SUMIFS(Base_Campanhas!$D$5:$D$1000,Base_Campanhas!$A$5:$A$1000,M$4))</f>
        <v/>
      </c>
      <c r="N43" s="19">
        <f>IF(N$6="Sem dados","",SUMIFS(Base_Campanhas!$D$5:$D$1000,Base_Campanhas!$A$5:$A$1000,N$4))</f>
        <v/>
      </c>
      <c r="O43" s="13" t="n"/>
    </row>
    <row r="44">
      <c r="B44" s="11" t="inlineStr">
        <is>
          <t>Conta menos campanhas</t>
        </is>
      </c>
      <c r="C44" s="19">
        <f>IF(C$6="Sem dados","",C9-C43)</f>
        <v/>
      </c>
      <c r="D44" s="19">
        <f>IF(D$6="Sem dados","",D9-D43)</f>
        <v/>
      </c>
      <c r="E44" s="19">
        <f>IF(E$6="Sem dados","",E9-E43)</f>
        <v/>
      </c>
      <c r="F44" s="19">
        <f>IF(F$6="Sem dados","",F9-F43)</f>
        <v/>
      </c>
      <c r="G44" s="19">
        <f>IF(G$6="Sem dados","",G9-G43)</f>
        <v/>
      </c>
      <c r="H44" s="19">
        <f>IF(H$6="Sem dados","",H9-H43)</f>
        <v/>
      </c>
      <c r="I44" s="19">
        <f>IF(I$6="Sem dados","",I9-I43)</f>
        <v/>
      </c>
      <c r="J44" s="19">
        <f>IF(J$6="Sem dados","",J9-J43)</f>
        <v/>
      </c>
      <c r="K44" s="19">
        <f>IF(K$6="Sem dados","",K9-K43)</f>
        <v/>
      </c>
      <c r="L44" s="19">
        <f>IF(L$6="Sem dados","",L9-L43)</f>
        <v/>
      </c>
      <c r="M44" s="19">
        <f>IF(M$6="Sem dados","",M9-M43)</f>
        <v/>
      </c>
      <c r="N44" s="19">
        <f>IF(N$6="Sem dados","",N9-N43)</f>
        <v/>
      </c>
      <c r="O44" s="13" t="n"/>
    </row>
    <row r="45">
      <c r="B45" s="11" t="inlineStr">
        <is>
          <t>Investimento somado do diário</t>
        </is>
      </c>
      <c r="C45" s="19">
        <f>IF(C$6="Sem dados","",SUMIFS(Base_Diario!$D$5:$D$1000,Base_Diario!$B$5:$B$1000,C$4))</f>
        <v/>
      </c>
      <c r="D45" s="19">
        <f>IF(D$6="Sem dados","",SUMIFS(Base_Diario!$D$5:$D$1000,Base_Diario!$B$5:$B$1000,D$4))</f>
        <v/>
      </c>
      <c r="E45" s="19">
        <f>IF(E$6="Sem dados","",SUMIFS(Base_Diario!$D$5:$D$1000,Base_Diario!$B$5:$B$1000,E$4))</f>
        <v/>
      </c>
      <c r="F45" s="19">
        <f>IF(F$6="Sem dados","",SUMIFS(Base_Diario!$D$5:$D$1000,Base_Diario!$B$5:$B$1000,F$4))</f>
        <v/>
      </c>
      <c r="G45" s="19">
        <f>IF(G$6="Sem dados","",SUMIFS(Base_Diario!$D$5:$D$1000,Base_Diario!$B$5:$B$1000,G$4))</f>
        <v/>
      </c>
      <c r="H45" s="19">
        <f>IF(H$6="Sem dados","",SUMIFS(Base_Diario!$D$5:$D$1000,Base_Diario!$B$5:$B$1000,H$4))</f>
        <v/>
      </c>
      <c r="I45" s="19">
        <f>IF(I$6="Sem dados","",SUMIFS(Base_Diario!$D$5:$D$1000,Base_Diario!$B$5:$B$1000,I$4))</f>
        <v/>
      </c>
      <c r="J45" s="19">
        <f>IF(J$6="Sem dados","",SUMIFS(Base_Diario!$D$5:$D$1000,Base_Diario!$B$5:$B$1000,J$4))</f>
        <v/>
      </c>
      <c r="K45" s="19">
        <f>IF(K$6="Sem dados","",SUMIFS(Base_Diario!$D$5:$D$1000,Base_Diario!$B$5:$B$1000,K$4))</f>
        <v/>
      </c>
      <c r="L45" s="19">
        <f>IF(L$6="Sem dados","",SUMIFS(Base_Diario!$D$5:$D$1000,Base_Diario!$B$5:$B$1000,L$4))</f>
        <v/>
      </c>
      <c r="M45" s="19">
        <f>IF(M$6="Sem dados","",SUMIFS(Base_Diario!$D$5:$D$1000,Base_Diario!$B$5:$B$1000,M$4))</f>
        <v/>
      </c>
      <c r="N45" s="19">
        <f>IF(N$6="Sem dados","",SUMIFS(Base_Diario!$D$5:$D$1000,Base_Diario!$B$5:$B$1000,N$4))</f>
        <v/>
      </c>
      <c r="O45" s="13" t="n"/>
    </row>
    <row r="46">
      <c r="B46" s="11" t="inlineStr">
        <is>
          <t>Conta menos diário</t>
        </is>
      </c>
      <c r="C46" s="19">
        <f>IF(C$6="Sem dados","",C9-C45)</f>
        <v/>
      </c>
      <c r="D46" s="19">
        <f>IF(D$6="Sem dados","",D9-D45)</f>
        <v/>
      </c>
      <c r="E46" s="19">
        <f>IF(E$6="Sem dados","",E9-E45)</f>
        <v/>
      </c>
      <c r="F46" s="19">
        <f>IF(F$6="Sem dados","",F9-F45)</f>
        <v/>
      </c>
      <c r="G46" s="19">
        <f>IF(G$6="Sem dados","",G9-G45)</f>
        <v/>
      </c>
      <c r="H46" s="19">
        <f>IF(H$6="Sem dados","",H9-H45)</f>
        <v/>
      </c>
      <c r="I46" s="19">
        <f>IF(I$6="Sem dados","",I9-I45)</f>
        <v/>
      </c>
      <c r="J46" s="19">
        <f>IF(J$6="Sem dados","",J9-J45)</f>
        <v/>
      </c>
      <c r="K46" s="19">
        <f>IF(K$6="Sem dados","",K9-K45)</f>
        <v/>
      </c>
      <c r="L46" s="19">
        <f>IF(L$6="Sem dados","",L9-L45)</f>
        <v/>
      </c>
      <c r="M46" s="19">
        <f>IF(M$6="Sem dados","",M9-M45)</f>
        <v/>
      </c>
      <c r="N46" s="19">
        <f>IF(N$6="Sem dados","",N9-N45)</f>
        <v/>
      </c>
      <c r="O46" s="13" t="n"/>
    </row>
    <row r="47" ht="28" customHeight="1">
      <c r="B47" s="29" t="inlineStr">
        <is>
          <t>A diferença entre conta e campanhas costuma vir de campanhas já excluídas, que a Meta não lista no nível campanha. Diferença do diário indica extração feita em horários diferentes.</t>
        </is>
      </c>
    </row>
  </sheetData>
  <mergeCells count="1">
    <mergeCell ref="B47:O47"/>
  </mergeCells>
  <conditionalFormatting sqref="C6:N6">
    <cfRule type="expression" priority="1" dxfId="0">
      <formula>C6="Parcial"</formula>
    </cfRule>
    <cfRule type="expression" priority="2" dxfId="1">
      <formula>C6="Sem dados"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F3864"/>
    <outlinePr summaryBelow="1" summaryRight="1"/>
    <pageSetUpPr/>
  </sheetPr>
  <dimension ref="A1:V32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5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2" customWidth="1" min="23" max="23"/>
  </cols>
  <sheetData>
    <row r="1">
      <c r="A1" s="1" t="inlineStr">
        <is>
          <t>Campanhas por mês</t>
        </is>
      </c>
    </row>
    <row r="2">
      <c r="A2" s="2" t="inlineStr">
        <is>
          <t>Soma das linhas de Base_Campanhas. Campanha nova entra como uma linha nova na coluna B.</t>
        </is>
      </c>
    </row>
    <row r="4">
      <c r="B4" s="3" t="inlineStr">
        <is>
          <t>Campanha</t>
        </is>
      </c>
      <c r="C4" s="30" t="inlineStr">
        <is>
          <t>Investimento</t>
        </is>
      </c>
      <c r="J4" s="30" t="inlineStr">
        <is>
          <t>Compras</t>
        </is>
      </c>
      <c r="Q4" s="30" t="inlineStr">
        <is>
          <t>ROAS</t>
        </is>
      </c>
    </row>
    <row r="5">
      <c r="B5" s="4" t="n"/>
      <c r="C5" s="31">
        <f>Resumo_Mensal!C$4</f>
        <v/>
      </c>
      <c r="D5" s="31">
        <f>Resumo_Mensal!D$4</f>
        <v/>
      </c>
      <c r="E5" s="31">
        <f>Resumo_Mensal!E$4</f>
        <v/>
      </c>
      <c r="F5" s="31">
        <f>Resumo_Mensal!F$4</f>
        <v/>
      </c>
      <c r="G5" s="31">
        <f>Resumo_Mensal!G$4</f>
        <v/>
      </c>
      <c r="H5" s="31">
        <f>Resumo_Mensal!H$4</f>
        <v/>
      </c>
      <c r="J5" s="31">
        <f>Resumo_Mensal!C$4</f>
        <v/>
      </c>
      <c r="K5" s="31">
        <f>Resumo_Mensal!D$4</f>
        <v/>
      </c>
      <c r="L5" s="31">
        <f>Resumo_Mensal!E$4</f>
        <v/>
      </c>
      <c r="M5" s="31">
        <f>Resumo_Mensal!F$4</f>
        <v/>
      </c>
      <c r="N5" s="31">
        <f>Resumo_Mensal!G$4</f>
        <v/>
      </c>
      <c r="O5" s="31">
        <f>Resumo_Mensal!H$4</f>
        <v/>
      </c>
      <c r="Q5" s="31">
        <f>Resumo_Mensal!C$4</f>
        <v/>
      </c>
      <c r="R5" s="31">
        <f>Resumo_Mensal!D$4</f>
        <v/>
      </c>
      <c r="S5" s="31">
        <f>Resumo_Mensal!E$4</f>
        <v/>
      </c>
      <c r="T5" s="31">
        <f>Resumo_Mensal!F$4</f>
        <v/>
      </c>
      <c r="U5" s="31">
        <f>Resumo_Mensal!G$4</f>
        <v/>
      </c>
      <c r="V5" s="31">
        <f>Resumo_Mensal!H$4</f>
        <v/>
      </c>
    </row>
    <row r="6">
      <c r="B6" s="32" t="inlineStr">
        <is>
          <t>[Vendas] [BR] [ADV+] [Catálogo] NOVA Maio/2026</t>
        </is>
      </c>
      <c r="C6" s="19">
        <f>IF($B6="","",SUMPRODUCT(--(Base_Campanhas!$B$5:$B$1000=$B6),--(Base_Campanhas!$A$5:$A$1000=C$5),Base_Campanhas!$D$5:$D$1000))</f>
        <v/>
      </c>
      <c r="D6" s="19">
        <f>IF($B6="","",SUMPRODUCT(--(Base_Campanhas!$B$5:$B$1000=$B6),--(Base_Campanhas!$A$5:$A$1000=D$5),Base_Campanhas!$D$5:$D$1000))</f>
        <v/>
      </c>
      <c r="E6" s="19">
        <f>IF($B6="","",SUMPRODUCT(--(Base_Campanhas!$B$5:$B$1000=$B6),--(Base_Campanhas!$A$5:$A$1000=E$5),Base_Campanhas!$D$5:$D$1000))</f>
        <v/>
      </c>
      <c r="F6" s="19">
        <f>IF($B6="","",SUMPRODUCT(--(Base_Campanhas!$B$5:$B$1000=$B6),--(Base_Campanhas!$A$5:$A$1000=F$5),Base_Campanhas!$D$5:$D$1000))</f>
        <v/>
      </c>
      <c r="G6" s="19">
        <f>IF($B6="","",SUMPRODUCT(--(Base_Campanhas!$B$5:$B$1000=$B6),--(Base_Campanhas!$A$5:$A$1000=G$5),Base_Campanhas!$D$5:$D$1000))</f>
        <v/>
      </c>
      <c r="H6" s="19">
        <f>IF($B6="","",SUMPRODUCT(--(Base_Campanhas!$B$5:$B$1000=$B6),--(Base_Campanhas!$A$5:$A$1000=H$5),Base_Campanhas!$D$5:$D$1000))</f>
        <v/>
      </c>
      <c r="J6" s="14">
        <f>IF($B6="","",SUMPRODUCT(--(Base_Campanhas!$B$5:$B$1000=$B6),--(Base_Campanhas!$A$5:$A$1000=J$5),Base_Campanhas!$H$5:$H$1000))</f>
        <v/>
      </c>
      <c r="K6" s="14">
        <f>IF($B6="","",SUMPRODUCT(--(Base_Campanhas!$B$5:$B$1000=$B6),--(Base_Campanhas!$A$5:$A$1000=K$5),Base_Campanhas!$H$5:$H$1000))</f>
        <v/>
      </c>
      <c r="L6" s="14">
        <f>IF($B6="","",SUMPRODUCT(--(Base_Campanhas!$B$5:$B$1000=$B6),--(Base_Campanhas!$A$5:$A$1000=L$5),Base_Campanhas!$H$5:$H$1000))</f>
        <v/>
      </c>
      <c r="M6" s="14">
        <f>IF($B6="","",SUMPRODUCT(--(Base_Campanhas!$B$5:$B$1000=$B6),--(Base_Campanhas!$A$5:$A$1000=M$5),Base_Campanhas!$H$5:$H$1000))</f>
        <v/>
      </c>
      <c r="N6" s="14">
        <f>IF($B6="","",SUMPRODUCT(--(Base_Campanhas!$B$5:$B$1000=$B6),--(Base_Campanhas!$A$5:$A$1000=N$5),Base_Campanhas!$H$5:$H$1000))</f>
        <v/>
      </c>
      <c r="O6" s="14">
        <f>IF($B6="","",SUMPRODUCT(--(Base_Campanhas!$B$5:$B$1000=$B6),--(Base_Campanhas!$A$5:$A$1000=O$5),Base_Campanhas!$H$5:$H$1000))</f>
        <v/>
      </c>
      <c r="Q6" s="24">
        <f>IF($B6="","",IF(C6=0,0,SUMPRODUCT(--(Base_Campanhas!$B$5:$B$1000=$B6),--(Base_Campanhas!$A$5:$A$1000=Q$5),Base_Campanhas!$J$5:$J$1000)/C6))</f>
        <v/>
      </c>
      <c r="R6" s="24">
        <f>IF($B6="","",IF(D6=0,0,SUMPRODUCT(--(Base_Campanhas!$B$5:$B$1000=$B6),--(Base_Campanhas!$A$5:$A$1000=R$5),Base_Campanhas!$J$5:$J$1000)/D6))</f>
        <v/>
      </c>
      <c r="S6" s="24">
        <f>IF($B6="","",IF(E6=0,0,SUMPRODUCT(--(Base_Campanhas!$B$5:$B$1000=$B6),--(Base_Campanhas!$A$5:$A$1000=S$5),Base_Campanhas!$J$5:$J$1000)/E6))</f>
        <v/>
      </c>
      <c r="T6" s="24">
        <f>IF($B6="","",IF(F6=0,0,SUMPRODUCT(--(Base_Campanhas!$B$5:$B$1000=$B6),--(Base_Campanhas!$A$5:$A$1000=T$5),Base_Campanhas!$J$5:$J$1000)/F6))</f>
        <v/>
      </c>
      <c r="U6" s="24">
        <f>IF($B6="","",IF(G6=0,0,SUMPRODUCT(--(Base_Campanhas!$B$5:$B$1000=$B6),--(Base_Campanhas!$A$5:$A$1000=U$5),Base_Campanhas!$J$5:$J$1000)/G6))</f>
        <v/>
      </c>
      <c r="V6" s="24">
        <f>IF($B6="","",IF(H6=0,0,SUMPRODUCT(--(Base_Campanhas!$B$5:$B$1000=$B6),--(Base_Campanhas!$A$5:$A$1000=V$5),Base_Campanhas!$J$5:$J$1000)/H6))</f>
        <v/>
      </c>
    </row>
    <row r="7">
      <c r="B7" s="32" t="inlineStr">
        <is>
          <t>Axiom_NewPurchases</t>
        </is>
      </c>
      <c r="C7" s="19">
        <f>IF($B7="","",SUMPRODUCT(--(Base_Campanhas!$B$5:$B$1000=$B7),--(Base_Campanhas!$A$5:$A$1000=C$5),Base_Campanhas!$D$5:$D$1000))</f>
        <v/>
      </c>
      <c r="D7" s="19">
        <f>IF($B7="","",SUMPRODUCT(--(Base_Campanhas!$B$5:$B$1000=$B7),--(Base_Campanhas!$A$5:$A$1000=D$5),Base_Campanhas!$D$5:$D$1000))</f>
        <v/>
      </c>
      <c r="E7" s="19">
        <f>IF($B7="","",SUMPRODUCT(--(Base_Campanhas!$B$5:$B$1000=$B7),--(Base_Campanhas!$A$5:$A$1000=E$5),Base_Campanhas!$D$5:$D$1000))</f>
        <v/>
      </c>
      <c r="F7" s="19">
        <f>IF($B7="","",SUMPRODUCT(--(Base_Campanhas!$B$5:$B$1000=$B7),--(Base_Campanhas!$A$5:$A$1000=F$5),Base_Campanhas!$D$5:$D$1000))</f>
        <v/>
      </c>
      <c r="G7" s="19">
        <f>IF($B7="","",SUMPRODUCT(--(Base_Campanhas!$B$5:$B$1000=$B7),--(Base_Campanhas!$A$5:$A$1000=G$5),Base_Campanhas!$D$5:$D$1000))</f>
        <v/>
      </c>
      <c r="H7" s="19">
        <f>IF($B7="","",SUMPRODUCT(--(Base_Campanhas!$B$5:$B$1000=$B7),--(Base_Campanhas!$A$5:$A$1000=H$5),Base_Campanhas!$D$5:$D$1000))</f>
        <v/>
      </c>
      <c r="J7" s="14">
        <f>IF($B7="","",SUMPRODUCT(--(Base_Campanhas!$B$5:$B$1000=$B7),--(Base_Campanhas!$A$5:$A$1000=J$5),Base_Campanhas!$H$5:$H$1000))</f>
        <v/>
      </c>
      <c r="K7" s="14">
        <f>IF($B7="","",SUMPRODUCT(--(Base_Campanhas!$B$5:$B$1000=$B7),--(Base_Campanhas!$A$5:$A$1000=K$5),Base_Campanhas!$H$5:$H$1000))</f>
        <v/>
      </c>
      <c r="L7" s="14">
        <f>IF($B7="","",SUMPRODUCT(--(Base_Campanhas!$B$5:$B$1000=$B7),--(Base_Campanhas!$A$5:$A$1000=L$5),Base_Campanhas!$H$5:$H$1000))</f>
        <v/>
      </c>
      <c r="M7" s="14">
        <f>IF($B7="","",SUMPRODUCT(--(Base_Campanhas!$B$5:$B$1000=$B7),--(Base_Campanhas!$A$5:$A$1000=M$5),Base_Campanhas!$H$5:$H$1000))</f>
        <v/>
      </c>
      <c r="N7" s="14">
        <f>IF($B7="","",SUMPRODUCT(--(Base_Campanhas!$B$5:$B$1000=$B7),--(Base_Campanhas!$A$5:$A$1000=N$5),Base_Campanhas!$H$5:$H$1000))</f>
        <v/>
      </c>
      <c r="O7" s="14">
        <f>IF($B7="","",SUMPRODUCT(--(Base_Campanhas!$B$5:$B$1000=$B7),--(Base_Campanhas!$A$5:$A$1000=O$5),Base_Campanhas!$H$5:$H$1000))</f>
        <v/>
      </c>
      <c r="Q7" s="24">
        <f>IF($B7="","",IF(C7=0,0,SUMPRODUCT(--(Base_Campanhas!$B$5:$B$1000=$B7),--(Base_Campanhas!$A$5:$A$1000=Q$5),Base_Campanhas!$J$5:$J$1000)/C7))</f>
        <v/>
      </c>
      <c r="R7" s="24">
        <f>IF($B7="","",IF(D7=0,0,SUMPRODUCT(--(Base_Campanhas!$B$5:$B$1000=$B7),--(Base_Campanhas!$A$5:$A$1000=R$5),Base_Campanhas!$J$5:$J$1000)/D7))</f>
        <v/>
      </c>
      <c r="S7" s="24">
        <f>IF($B7="","",IF(E7=0,0,SUMPRODUCT(--(Base_Campanhas!$B$5:$B$1000=$B7),--(Base_Campanhas!$A$5:$A$1000=S$5),Base_Campanhas!$J$5:$J$1000)/E7))</f>
        <v/>
      </c>
      <c r="T7" s="24">
        <f>IF($B7="","",IF(F7=0,0,SUMPRODUCT(--(Base_Campanhas!$B$5:$B$1000=$B7),--(Base_Campanhas!$A$5:$A$1000=T$5),Base_Campanhas!$J$5:$J$1000)/F7))</f>
        <v/>
      </c>
      <c r="U7" s="24">
        <f>IF($B7="","",IF(G7=0,0,SUMPRODUCT(--(Base_Campanhas!$B$5:$B$1000=$B7),--(Base_Campanhas!$A$5:$A$1000=U$5),Base_Campanhas!$J$5:$J$1000)/G7))</f>
        <v/>
      </c>
      <c r="V7" s="24">
        <f>IF($B7="","",IF(H7=0,0,SUMPRODUCT(--(Base_Campanhas!$B$5:$B$1000=$B7),--(Base_Campanhas!$A$5:$A$1000=V$5),Base_Campanhas!$J$5:$J$1000)/H7))</f>
        <v/>
      </c>
    </row>
    <row r="8">
      <c r="B8" s="32" t="inlineStr">
        <is>
          <t>[3500]_AXIOM_04_VENDAS_SHUI-BR_2026-09</t>
        </is>
      </c>
      <c r="C8" s="19">
        <f>IF($B8="","",SUMPRODUCT(--(Base_Campanhas!$B$5:$B$1000=$B8),--(Base_Campanhas!$A$5:$A$1000=C$5),Base_Campanhas!$D$5:$D$1000))</f>
        <v/>
      </c>
      <c r="D8" s="19">
        <f>IF($B8="","",SUMPRODUCT(--(Base_Campanhas!$B$5:$B$1000=$B8),--(Base_Campanhas!$A$5:$A$1000=D$5),Base_Campanhas!$D$5:$D$1000))</f>
        <v/>
      </c>
      <c r="E8" s="19">
        <f>IF($B8="","",SUMPRODUCT(--(Base_Campanhas!$B$5:$B$1000=$B8),--(Base_Campanhas!$A$5:$A$1000=E$5),Base_Campanhas!$D$5:$D$1000))</f>
        <v/>
      </c>
      <c r="F8" s="19">
        <f>IF($B8="","",SUMPRODUCT(--(Base_Campanhas!$B$5:$B$1000=$B8),--(Base_Campanhas!$A$5:$A$1000=F$5),Base_Campanhas!$D$5:$D$1000))</f>
        <v/>
      </c>
      <c r="G8" s="19">
        <f>IF($B8="","",SUMPRODUCT(--(Base_Campanhas!$B$5:$B$1000=$B8),--(Base_Campanhas!$A$5:$A$1000=G$5),Base_Campanhas!$D$5:$D$1000))</f>
        <v/>
      </c>
      <c r="H8" s="19">
        <f>IF($B8="","",SUMPRODUCT(--(Base_Campanhas!$B$5:$B$1000=$B8),--(Base_Campanhas!$A$5:$A$1000=H$5),Base_Campanhas!$D$5:$D$1000))</f>
        <v/>
      </c>
      <c r="J8" s="14">
        <f>IF($B8="","",SUMPRODUCT(--(Base_Campanhas!$B$5:$B$1000=$B8),--(Base_Campanhas!$A$5:$A$1000=J$5),Base_Campanhas!$H$5:$H$1000))</f>
        <v/>
      </c>
      <c r="K8" s="14">
        <f>IF($B8="","",SUMPRODUCT(--(Base_Campanhas!$B$5:$B$1000=$B8),--(Base_Campanhas!$A$5:$A$1000=K$5),Base_Campanhas!$H$5:$H$1000))</f>
        <v/>
      </c>
      <c r="L8" s="14">
        <f>IF($B8="","",SUMPRODUCT(--(Base_Campanhas!$B$5:$B$1000=$B8),--(Base_Campanhas!$A$5:$A$1000=L$5),Base_Campanhas!$H$5:$H$1000))</f>
        <v/>
      </c>
      <c r="M8" s="14">
        <f>IF($B8="","",SUMPRODUCT(--(Base_Campanhas!$B$5:$B$1000=$B8),--(Base_Campanhas!$A$5:$A$1000=M$5),Base_Campanhas!$H$5:$H$1000))</f>
        <v/>
      </c>
      <c r="N8" s="14">
        <f>IF($B8="","",SUMPRODUCT(--(Base_Campanhas!$B$5:$B$1000=$B8),--(Base_Campanhas!$A$5:$A$1000=N$5),Base_Campanhas!$H$5:$H$1000))</f>
        <v/>
      </c>
      <c r="O8" s="14">
        <f>IF($B8="","",SUMPRODUCT(--(Base_Campanhas!$B$5:$B$1000=$B8),--(Base_Campanhas!$A$5:$A$1000=O$5),Base_Campanhas!$H$5:$H$1000))</f>
        <v/>
      </c>
      <c r="Q8" s="24">
        <f>IF($B8="","",IF(C8=0,0,SUMPRODUCT(--(Base_Campanhas!$B$5:$B$1000=$B8),--(Base_Campanhas!$A$5:$A$1000=Q$5),Base_Campanhas!$J$5:$J$1000)/C8))</f>
        <v/>
      </c>
      <c r="R8" s="24">
        <f>IF($B8="","",IF(D8=0,0,SUMPRODUCT(--(Base_Campanhas!$B$5:$B$1000=$B8),--(Base_Campanhas!$A$5:$A$1000=R$5),Base_Campanhas!$J$5:$J$1000)/D8))</f>
        <v/>
      </c>
      <c r="S8" s="24">
        <f>IF($B8="","",IF(E8=0,0,SUMPRODUCT(--(Base_Campanhas!$B$5:$B$1000=$B8),--(Base_Campanhas!$A$5:$A$1000=S$5),Base_Campanhas!$J$5:$J$1000)/E8))</f>
        <v/>
      </c>
      <c r="T8" s="24">
        <f>IF($B8="","",IF(F8=0,0,SUMPRODUCT(--(Base_Campanhas!$B$5:$B$1000=$B8),--(Base_Campanhas!$A$5:$A$1000=T$5),Base_Campanhas!$J$5:$J$1000)/F8))</f>
        <v/>
      </c>
      <c r="U8" s="24">
        <f>IF($B8="","",IF(G8=0,0,SUMPRODUCT(--(Base_Campanhas!$B$5:$B$1000=$B8),--(Base_Campanhas!$A$5:$A$1000=U$5),Base_Campanhas!$J$5:$J$1000)/G8))</f>
        <v/>
      </c>
      <c r="V8" s="24">
        <f>IF($B8="","",IF(H8=0,0,SUMPRODUCT(--(Base_Campanhas!$B$5:$B$1000=$B8),--(Base_Campanhas!$A$5:$A$1000=V$5),Base_Campanhas!$J$5:$J$1000)/H8))</f>
        <v/>
      </c>
    </row>
    <row r="9">
      <c r="B9" s="32" t="inlineStr">
        <is>
          <t>[Engajamento][Instagram][18~40] - Leve 3 Pague 2</t>
        </is>
      </c>
      <c r="C9" s="19">
        <f>IF($B9="","",SUMPRODUCT(--(Base_Campanhas!$B$5:$B$1000=$B9),--(Base_Campanhas!$A$5:$A$1000=C$5),Base_Campanhas!$D$5:$D$1000))</f>
        <v/>
      </c>
      <c r="D9" s="19">
        <f>IF($B9="","",SUMPRODUCT(--(Base_Campanhas!$B$5:$B$1000=$B9),--(Base_Campanhas!$A$5:$A$1000=D$5),Base_Campanhas!$D$5:$D$1000))</f>
        <v/>
      </c>
      <c r="E9" s="19">
        <f>IF($B9="","",SUMPRODUCT(--(Base_Campanhas!$B$5:$B$1000=$B9),--(Base_Campanhas!$A$5:$A$1000=E$5),Base_Campanhas!$D$5:$D$1000))</f>
        <v/>
      </c>
      <c r="F9" s="19">
        <f>IF($B9="","",SUMPRODUCT(--(Base_Campanhas!$B$5:$B$1000=$B9),--(Base_Campanhas!$A$5:$A$1000=F$5),Base_Campanhas!$D$5:$D$1000))</f>
        <v/>
      </c>
      <c r="G9" s="19">
        <f>IF($B9="","",SUMPRODUCT(--(Base_Campanhas!$B$5:$B$1000=$B9),--(Base_Campanhas!$A$5:$A$1000=G$5),Base_Campanhas!$D$5:$D$1000))</f>
        <v/>
      </c>
      <c r="H9" s="19">
        <f>IF($B9="","",SUMPRODUCT(--(Base_Campanhas!$B$5:$B$1000=$B9),--(Base_Campanhas!$A$5:$A$1000=H$5),Base_Campanhas!$D$5:$D$1000))</f>
        <v/>
      </c>
      <c r="J9" s="14">
        <f>IF($B9="","",SUMPRODUCT(--(Base_Campanhas!$B$5:$B$1000=$B9),--(Base_Campanhas!$A$5:$A$1000=J$5),Base_Campanhas!$H$5:$H$1000))</f>
        <v/>
      </c>
      <c r="K9" s="14">
        <f>IF($B9="","",SUMPRODUCT(--(Base_Campanhas!$B$5:$B$1000=$B9),--(Base_Campanhas!$A$5:$A$1000=K$5),Base_Campanhas!$H$5:$H$1000))</f>
        <v/>
      </c>
      <c r="L9" s="14">
        <f>IF($B9="","",SUMPRODUCT(--(Base_Campanhas!$B$5:$B$1000=$B9),--(Base_Campanhas!$A$5:$A$1000=L$5),Base_Campanhas!$H$5:$H$1000))</f>
        <v/>
      </c>
      <c r="M9" s="14">
        <f>IF($B9="","",SUMPRODUCT(--(Base_Campanhas!$B$5:$B$1000=$B9),--(Base_Campanhas!$A$5:$A$1000=M$5),Base_Campanhas!$H$5:$H$1000))</f>
        <v/>
      </c>
      <c r="N9" s="14">
        <f>IF($B9="","",SUMPRODUCT(--(Base_Campanhas!$B$5:$B$1000=$B9),--(Base_Campanhas!$A$5:$A$1000=N$5),Base_Campanhas!$H$5:$H$1000))</f>
        <v/>
      </c>
      <c r="O9" s="14">
        <f>IF($B9="","",SUMPRODUCT(--(Base_Campanhas!$B$5:$B$1000=$B9),--(Base_Campanhas!$A$5:$A$1000=O$5),Base_Campanhas!$H$5:$H$1000))</f>
        <v/>
      </c>
      <c r="Q9" s="24">
        <f>IF($B9="","",IF(C9=0,0,SUMPRODUCT(--(Base_Campanhas!$B$5:$B$1000=$B9),--(Base_Campanhas!$A$5:$A$1000=Q$5),Base_Campanhas!$J$5:$J$1000)/C9))</f>
        <v/>
      </c>
      <c r="R9" s="24">
        <f>IF($B9="","",IF(D9=0,0,SUMPRODUCT(--(Base_Campanhas!$B$5:$B$1000=$B9),--(Base_Campanhas!$A$5:$A$1000=R$5),Base_Campanhas!$J$5:$J$1000)/D9))</f>
        <v/>
      </c>
      <c r="S9" s="24">
        <f>IF($B9="","",IF(E9=0,0,SUMPRODUCT(--(Base_Campanhas!$B$5:$B$1000=$B9),--(Base_Campanhas!$A$5:$A$1000=S$5),Base_Campanhas!$J$5:$J$1000)/E9))</f>
        <v/>
      </c>
      <c r="T9" s="24">
        <f>IF($B9="","",IF(F9=0,0,SUMPRODUCT(--(Base_Campanhas!$B$5:$B$1000=$B9),--(Base_Campanhas!$A$5:$A$1000=T$5),Base_Campanhas!$J$5:$J$1000)/F9))</f>
        <v/>
      </c>
      <c r="U9" s="24">
        <f>IF($B9="","",IF(G9=0,0,SUMPRODUCT(--(Base_Campanhas!$B$5:$B$1000=$B9),--(Base_Campanhas!$A$5:$A$1000=U$5),Base_Campanhas!$J$5:$J$1000)/G9))</f>
        <v/>
      </c>
      <c r="V9" s="24">
        <f>IF($B9="","",IF(H9=0,0,SUMPRODUCT(--(Base_Campanhas!$B$5:$B$1000=$B9),--(Base_Campanhas!$A$5:$A$1000=V$5),Base_Campanhas!$J$5:$J$1000)/H9))</f>
        <v/>
      </c>
    </row>
    <row r="10">
      <c r="B10" s="32" t="inlineStr">
        <is>
          <t>[Tráfego Site] [Pagina de destino] [Ago] [ADV]</t>
        </is>
      </c>
      <c r="C10" s="19">
        <f>IF($B10="","",SUMPRODUCT(--(Base_Campanhas!$B$5:$B$1000=$B10),--(Base_Campanhas!$A$5:$A$1000=C$5),Base_Campanhas!$D$5:$D$1000))</f>
        <v/>
      </c>
      <c r="D10" s="19">
        <f>IF($B10="","",SUMPRODUCT(--(Base_Campanhas!$B$5:$B$1000=$B10),--(Base_Campanhas!$A$5:$A$1000=D$5),Base_Campanhas!$D$5:$D$1000))</f>
        <v/>
      </c>
      <c r="E10" s="19">
        <f>IF($B10="","",SUMPRODUCT(--(Base_Campanhas!$B$5:$B$1000=$B10),--(Base_Campanhas!$A$5:$A$1000=E$5),Base_Campanhas!$D$5:$D$1000))</f>
        <v/>
      </c>
      <c r="F10" s="19">
        <f>IF($B10="","",SUMPRODUCT(--(Base_Campanhas!$B$5:$B$1000=$B10),--(Base_Campanhas!$A$5:$A$1000=F$5),Base_Campanhas!$D$5:$D$1000))</f>
        <v/>
      </c>
      <c r="G10" s="19">
        <f>IF($B10="","",SUMPRODUCT(--(Base_Campanhas!$B$5:$B$1000=$B10),--(Base_Campanhas!$A$5:$A$1000=G$5),Base_Campanhas!$D$5:$D$1000))</f>
        <v/>
      </c>
      <c r="H10" s="19">
        <f>IF($B10="","",SUMPRODUCT(--(Base_Campanhas!$B$5:$B$1000=$B10),--(Base_Campanhas!$A$5:$A$1000=H$5),Base_Campanhas!$D$5:$D$1000))</f>
        <v/>
      </c>
      <c r="J10" s="14">
        <f>IF($B10="","",SUMPRODUCT(--(Base_Campanhas!$B$5:$B$1000=$B10),--(Base_Campanhas!$A$5:$A$1000=J$5),Base_Campanhas!$H$5:$H$1000))</f>
        <v/>
      </c>
      <c r="K10" s="14">
        <f>IF($B10="","",SUMPRODUCT(--(Base_Campanhas!$B$5:$B$1000=$B10),--(Base_Campanhas!$A$5:$A$1000=K$5),Base_Campanhas!$H$5:$H$1000))</f>
        <v/>
      </c>
      <c r="L10" s="14">
        <f>IF($B10="","",SUMPRODUCT(--(Base_Campanhas!$B$5:$B$1000=$B10),--(Base_Campanhas!$A$5:$A$1000=L$5),Base_Campanhas!$H$5:$H$1000))</f>
        <v/>
      </c>
      <c r="M10" s="14">
        <f>IF($B10="","",SUMPRODUCT(--(Base_Campanhas!$B$5:$B$1000=$B10),--(Base_Campanhas!$A$5:$A$1000=M$5),Base_Campanhas!$H$5:$H$1000))</f>
        <v/>
      </c>
      <c r="N10" s="14">
        <f>IF($B10="","",SUMPRODUCT(--(Base_Campanhas!$B$5:$B$1000=$B10),--(Base_Campanhas!$A$5:$A$1000=N$5),Base_Campanhas!$H$5:$H$1000))</f>
        <v/>
      </c>
      <c r="O10" s="14">
        <f>IF($B10="","",SUMPRODUCT(--(Base_Campanhas!$B$5:$B$1000=$B10),--(Base_Campanhas!$A$5:$A$1000=O$5),Base_Campanhas!$H$5:$H$1000))</f>
        <v/>
      </c>
      <c r="Q10" s="24">
        <f>IF($B10="","",IF(C10=0,0,SUMPRODUCT(--(Base_Campanhas!$B$5:$B$1000=$B10),--(Base_Campanhas!$A$5:$A$1000=Q$5),Base_Campanhas!$J$5:$J$1000)/C10))</f>
        <v/>
      </c>
      <c r="R10" s="24">
        <f>IF($B10="","",IF(D10=0,0,SUMPRODUCT(--(Base_Campanhas!$B$5:$B$1000=$B10),--(Base_Campanhas!$A$5:$A$1000=R$5),Base_Campanhas!$J$5:$J$1000)/D10))</f>
        <v/>
      </c>
      <c r="S10" s="24">
        <f>IF($B10="","",IF(E10=0,0,SUMPRODUCT(--(Base_Campanhas!$B$5:$B$1000=$B10),--(Base_Campanhas!$A$5:$A$1000=S$5),Base_Campanhas!$J$5:$J$1000)/E10))</f>
        <v/>
      </c>
      <c r="T10" s="24">
        <f>IF($B10="","",IF(F10=0,0,SUMPRODUCT(--(Base_Campanhas!$B$5:$B$1000=$B10),--(Base_Campanhas!$A$5:$A$1000=T$5),Base_Campanhas!$J$5:$J$1000)/F10))</f>
        <v/>
      </c>
      <c r="U10" s="24">
        <f>IF($B10="","",IF(G10=0,0,SUMPRODUCT(--(Base_Campanhas!$B$5:$B$1000=$B10),--(Base_Campanhas!$A$5:$A$1000=U$5),Base_Campanhas!$J$5:$J$1000)/G10))</f>
        <v/>
      </c>
      <c r="V10" s="24">
        <f>IF($B10="","",IF(H10=0,0,SUMPRODUCT(--(Base_Campanhas!$B$5:$B$1000=$B10),--(Base_Campanhas!$A$5:$A$1000=V$5),Base_Campanhas!$J$5:$J$1000)/H10))</f>
        <v/>
      </c>
    </row>
    <row r="11">
      <c r="B11" s="32" t="inlineStr">
        <is>
          <t>[OUT]_AÇÃOATÉ60%OFF</t>
        </is>
      </c>
      <c r="C11" s="19">
        <f>IF($B11="","",SUMPRODUCT(--(Base_Campanhas!$B$5:$B$1000=$B11),--(Base_Campanhas!$A$5:$A$1000=C$5),Base_Campanhas!$D$5:$D$1000))</f>
        <v/>
      </c>
      <c r="D11" s="19">
        <f>IF($B11="","",SUMPRODUCT(--(Base_Campanhas!$B$5:$B$1000=$B11),--(Base_Campanhas!$A$5:$A$1000=D$5),Base_Campanhas!$D$5:$D$1000))</f>
        <v/>
      </c>
      <c r="E11" s="19">
        <f>IF($B11="","",SUMPRODUCT(--(Base_Campanhas!$B$5:$B$1000=$B11),--(Base_Campanhas!$A$5:$A$1000=E$5),Base_Campanhas!$D$5:$D$1000))</f>
        <v/>
      </c>
      <c r="F11" s="19">
        <f>IF($B11="","",SUMPRODUCT(--(Base_Campanhas!$B$5:$B$1000=$B11),--(Base_Campanhas!$A$5:$A$1000=F$5),Base_Campanhas!$D$5:$D$1000))</f>
        <v/>
      </c>
      <c r="G11" s="19">
        <f>IF($B11="","",SUMPRODUCT(--(Base_Campanhas!$B$5:$B$1000=$B11),--(Base_Campanhas!$A$5:$A$1000=G$5),Base_Campanhas!$D$5:$D$1000))</f>
        <v/>
      </c>
      <c r="H11" s="19">
        <f>IF($B11="","",SUMPRODUCT(--(Base_Campanhas!$B$5:$B$1000=$B11),--(Base_Campanhas!$A$5:$A$1000=H$5),Base_Campanhas!$D$5:$D$1000))</f>
        <v/>
      </c>
      <c r="J11" s="14">
        <f>IF($B11="","",SUMPRODUCT(--(Base_Campanhas!$B$5:$B$1000=$B11),--(Base_Campanhas!$A$5:$A$1000=J$5),Base_Campanhas!$H$5:$H$1000))</f>
        <v/>
      </c>
      <c r="K11" s="14">
        <f>IF($B11="","",SUMPRODUCT(--(Base_Campanhas!$B$5:$B$1000=$B11),--(Base_Campanhas!$A$5:$A$1000=K$5),Base_Campanhas!$H$5:$H$1000))</f>
        <v/>
      </c>
      <c r="L11" s="14">
        <f>IF($B11="","",SUMPRODUCT(--(Base_Campanhas!$B$5:$B$1000=$B11),--(Base_Campanhas!$A$5:$A$1000=L$5),Base_Campanhas!$H$5:$H$1000))</f>
        <v/>
      </c>
      <c r="M11" s="14">
        <f>IF($B11="","",SUMPRODUCT(--(Base_Campanhas!$B$5:$B$1000=$B11),--(Base_Campanhas!$A$5:$A$1000=M$5),Base_Campanhas!$H$5:$H$1000))</f>
        <v/>
      </c>
      <c r="N11" s="14">
        <f>IF($B11="","",SUMPRODUCT(--(Base_Campanhas!$B$5:$B$1000=$B11),--(Base_Campanhas!$A$5:$A$1000=N$5),Base_Campanhas!$H$5:$H$1000))</f>
        <v/>
      </c>
      <c r="O11" s="14">
        <f>IF($B11="","",SUMPRODUCT(--(Base_Campanhas!$B$5:$B$1000=$B11),--(Base_Campanhas!$A$5:$A$1000=O$5),Base_Campanhas!$H$5:$H$1000))</f>
        <v/>
      </c>
      <c r="Q11" s="24">
        <f>IF($B11="","",IF(C11=0,0,SUMPRODUCT(--(Base_Campanhas!$B$5:$B$1000=$B11),--(Base_Campanhas!$A$5:$A$1000=Q$5),Base_Campanhas!$J$5:$J$1000)/C11))</f>
        <v/>
      </c>
      <c r="R11" s="24">
        <f>IF($B11="","",IF(D11=0,0,SUMPRODUCT(--(Base_Campanhas!$B$5:$B$1000=$B11),--(Base_Campanhas!$A$5:$A$1000=R$5),Base_Campanhas!$J$5:$J$1000)/D11))</f>
        <v/>
      </c>
      <c r="S11" s="24">
        <f>IF($B11="","",IF(E11=0,0,SUMPRODUCT(--(Base_Campanhas!$B$5:$B$1000=$B11),--(Base_Campanhas!$A$5:$A$1000=S$5),Base_Campanhas!$J$5:$J$1000)/E11))</f>
        <v/>
      </c>
      <c r="T11" s="24">
        <f>IF($B11="","",IF(F11=0,0,SUMPRODUCT(--(Base_Campanhas!$B$5:$B$1000=$B11),--(Base_Campanhas!$A$5:$A$1000=T$5),Base_Campanhas!$J$5:$J$1000)/F11))</f>
        <v/>
      </c>
      <c r="U11" s="24">
        <f>IF($B11="","",IF(G11=0,0,SUMPRODUCT(--(Base_Campanhas!$B$5:$B$1000=$B11),--(Base_Campanhas!$A$5:$A$1000=U$5),Base_Campanhas!$J$5:$J$1000)/G11))</f>
        <v/>
      </c>
      <c r="V11" s="24">
        <f>IF($B11="","",IF(H11=0,0,SUMPRODUCT(--(Base_Campanhas!$B$5:$B$1000=$B11),--(Base_Campanhas!$A$5:$A$1000=V$5),Base_Campanhas!$J$5:$J$1000)/H11))</f>
        <v/>
      </c>
    </row>
    <row r="12">
      <c r="B12" s="32" t="inlineStr">
        <is>
          <t>[350]_AXM-SHUI_BESTSELLERS_TOPO_VENDAS_ABO_260927_RANKINGTOP5</t>
        </is>
      </c>
      <c r="C12" s="19">
        <f>IF($B12="","",SUMPRODUCT(--(Base_Campanhas!$B$5:$B$1000=$B12),--(Base_Campanhas!$A$5:$A$1000=C$5),Base_Campanhas!$D$5:$D$1000))</f>
        <v/>
      </c>
      <c r="D12" s="19">
        <f>IF($B12="","",SUMPRODUCT(--(Base_Campanhas!$B$5:$B$1000=$B12),--(Base_Campanhas!$A$5:$A$1000=D$5),Base_Campanhas!$D$5:$D$1000))</f>
        <v/>
      </c>
      <c r="E12" s="19">
        <f>IF($B12="","",SUMPRODUCT(--(Base_Campanhas!$B$5:$B$1000=$B12),--(Base_Campanhas!$A$5:$A$1000=E$5),Base_Campanhas!$D$5:$D$1000))</f>
        <v/>
      </c>
      <c r="F12" s="19">
        <f>IF($B12="","",SUMPRODUCT(--(Base_Campanhas!$B$5:$B$1000=$B12),--(Base_Campanhas!$A$5:$A$1000=F$5),Base_Campanhas!$D$5:$D$1000))</f>
        <v/>
      </c>
      <c r="G12" s="19">
        <f>IF($B12="","",SUMPRODUCT(--(Base_Campanhas!$B$5:$B$1000=$B12),--(Base_Campanhas!$A$5:$A$1000=G$5),Base_Campanhas!$D$5:$D$1000))</f>
        <v/>
      </c>
      <c r="H12" s="19">
        <f>IF($B12="","",SUMPRODUCT(--(Base_Campanhas!$B$5:$B$1000=$B12),--(Base_Campanhas!$A$5:$A$1000=H$5),Base_Campanhas!$D$5:$D$1000))</f>
        <v/>
      </c>
      <c r="J12" s="14">
        <f>IF($B12="","",SUMPRODUCT(--(Base_Campanhas!$B$5:$B$1000=$B12),--(Base_Campanhas!$A$5:$A$1000=J$5),Base_Campanhas!$H$5:$H$1000))</f>
        <v/>
      </c>
      <c r="K12" s="14">
        <f>IF($B12="","",SUMPRODUCT(--(Base_Campanhas!$B$5:$B$1000=$B12),--(Base_Campanhas!$A$5:$A$1000=K$5),Base_Campanhas!$H$5:$H$1000))</f>
        <v/>
      </c>
      <c r="L12" s="14">
        <f>IF($B12="","",SUMPRODUCT(--(Base_Campanhas!$B$5:$B$1000=$B12),--(Base_Campanhas!$A$5:$A$1000=L$5),Base_Campanhas!$H$5:$H$1000))</f>
        <v/>
      </c>
      <c r="M12" s="14">
        <f>IF($B12="","",SUMPRODUCT(--(Base_Campanhas!$B$5:$B$1000=$B12),--(Base_Campanhas!$A$5:$A$1000=M$5),Base_Campanhas!$H$5:$H$1000))</f>
        <v/>
      </c>
      <c r="N12" s="14">
        <f>IF($B12="","",SUMPRODUCT(--(Base_Campanhas!$B$5:$B$1000=$B12),--(Base_Campanhas!$A$5:$A$1000=N$5),Base_Campanhas!$H$5:$H$1000))</f>
        <v/>
      </c>
      <c r="O12" s="14">
        <f>IF($B12="","",SUMPRODUCT(--(Base_Campanhas!$B$5:$B$1000=$B12),--(Base_Campanhas!$A$5:$A$1000=O$5),Base_Campanhas!$H$5:$H$1000))</f>
        <v/>
      </c>
      <c r="Q12" s="24">
        <f>IF($B12="","",IF(C12=0,0,SUMPRODUCT(--(Base_Campanhas!$B$5:$B$1000=$B12),--(Base_Campanhas!$A$5:$A$1000=Q$5),Base_Campanhas!$J$5:$J$1000)/C12))</f>
        <v/>
      </c>
      <c r="R12" s="24">
        <f>IF($B12="","",IF(D12=0,0,SUMPRODUCT(--(Base_Campanhas!$B$5:$B$1000=$B12),--(Base_Campanhas!$A$5:$A$1000=R$5),Base_Campanhas!$J$5:$J$1000)/D12))</f>
        <v/>
      </c>
      <c r="S12" s="24">
        <f>IF($B12="","",IF(E12=0,0,SUMPRODUCT(--(Base_Campanhas!$B$5:$B$1000=$B12),--(Base_Campanhas!$A$5:$A$1000=S$5),Base_Campanhas!$J$5:$J$1000)/E12))</f>
        <v/>
      </c>
      <c r="T12" s="24">
        <f>IF($B12="","",IF(F12=0,0,SUMPRODUCT(--(Base_Campanhas!$B$5:$B$1000=$B12),--(Base_Campanhas!$A$5:$A$1000=T$5),Base_Campanhas!$J$5:$J$1000)/F12))</f>
        <v/>
      </c>
      <c r="U12" s="24">
        <f>IF($B12="","",IF(G12=0,0,SUMPRODUCT(--(Base_Campanhas!$B$5:$B$1000=$B12),--(Base_Campanhas!$A$5:$A$1000=U$5),Base_Campanhas!$J$5:$J$1000)/G12))</f>
        <v/>
      </c>
      <c r="V12" s="24">
        <f>IF($B12="","",IF(H12=0,0,SUMPRODUCT(--(Base_Campanhas!$B$5:$B$1000=$B12),--(Base_Campanhas!$A$5:$A$1000=V$5),Base_Campanhas!$J$5:$J$1000)/H12))</f>
        <v/>
      </c>
    </row>
    <row r="13">
      <c r="B13" s="32" t="inlineStr">
        <is>
          <t>[AOVIVO] INSTAGRAM — OUT07</t>
        </is>
      </c>
      <c r="C13" s="19">
        <f>IF($B13="","",SUMPRODUCT(--(Base_Campanhas!$B$5:$B$1000=$B13),--(Base_Campanhas!$A$5:$A$1000=C$5),Base_Campanhas!$D$5:$D$1000))</f>
        <v/>
      </c>
      <c r="D13" s="19">
        <f>IF($B13="","",SUMPRODUCT(--(Base_Campanhas!$B$5:$B$1000=$B13),--(Base_Campanhas!$A$5:$A$1000=D$5),Base_Campanhas!$D$5:$D$1000))</f>
        <v/>
      </c>
      <c r="E13" s="19">
        <f>IF($B13="","",SUMPRODUCT(--(Base_Campanhas!$B$5:$B$1000=$B13),--(Base_Campanhas!$A$5:$A$1000=E$5),Base_Campanhas!$D$5:$D$1000))</f>
        <v/>
      </c>
      <c r="F13" s="19">
        <f>IF($B13="","",SUMPRODUCT(--(Base_Campanhas!$B$5:$B$1000=$B13),--(Base_Campanhas!$A$5:$A$1000=F$5),Base_Campanhas!$D$5:$D$1000))</f>
        <v/>
      </c>
      <c r="G13" s="19">
        <f>IF($B13="","",SUMPRODUCT(--(Base_Campanhas!$B$5:$B$1000=$B13),--(Base_Campanhas!$A$5:$A$1000=G$5),Base_Campanhas!$D$5:$D$1000))</f>
        <v/>
      </c>
      <c r="H13" s="19">
        <f>IF($B13="","",SUMPRODUCT(--(Base_Campanhas!$B$5:$B$1000=$B13),--(Base_Campanhas!$A$5:$A$1000=H$5),Base_Campanhas!$D$5:$D$1000))</f>
        <v/>
      </c>
      <c r="J13" s="14">
        <f>IF($B13="","",SUMPRODUCT(--(Base_Campanhas!$B$5:$B$1000=$B13),--(Base_Campanhas!$A$5:$A$1000=J$5),Base_Campanhas!$H$5:$H$1000))</f>
        <v/>
      </c>
      <c r="K13" s="14">
        <f>IF($B13="","",SUMPRODUCT(--(Base_Campanhas!$B$5:$B$1000=$B13),--(Base_Campanhas!$A$5:$A$1000=K$5),Base_Campanhas!$H$5:$H$1000))</f>
        <v/>
      </c>
      <c r="L13" s="14">
        <f>IF($B13="","",SUMPRODUCT(--(Base_Campanhas!$B$5:$B$1000=$B13),--(Base_Campanhas!$A$5:$A$1000=L$5),Base_Campanhas!$H$5:$H$1000))</f>
        <v/>
      </c>
      <c r="M13" s="14">
        <f>IF($B13="","",SUMPRODUCT(--(Base_Campanhas!$B$5:$B$1000=$B13),--(Base_Campanhas!$A$5:$A$1000=M$5),Base_Campanhas!$H$5:$H$1000))</f>
        <v/>
      </c>
      <c r="N13" s="14">
        <f>IF($B13="","",SUMPRODUCT(--(Base_Campanhas!$B$5:$B$1000=$B13),--(Base_Campanhas!$A$5:$A$1000=N$5),Base_Campanhas!$H$5:$H$1000))</f>
        <v/>
      </c>
      <c r="O13" s="14">
        <f>IF($B13="","",SUMPRODUCT(--(Base_Campanhas!$B$5:$B$1000=$B13),--(Base_Campanhas!$A$5:$A$1000=O$5),Base_Campanhas!$H$5:$H$1000))</f>
        <v/>
      </c>
      <c r="Q13" s="24">
        <f>IF($B13="","",IF(C13=0,0,SUMPRODUCT(--(Base_Campanhas!$B$5:$B$1000=$B13),--(Base_Campanhas!$A$5:$A$1000=Q$5),Base_Campanhas!$J$5:$J$1000)/C13))</f>
        <v/>
      </c>
      <c r="R13" s="24">
        <f>IF($B13="","",IF(D13=0,0,SUMPRODUCT(--(Base_Campanhas!$B$5:$B$1000=$B13),--(Base_Campanhas!$A$5:$A$1000=R$5),Base_Campanhas!$J$5:$J$1000)/D13))</f>
        <v/>
      </c>
      <c r="S13" s="24">
        <f>IF($B13="","",IF(E13=0,0,SUMPRODUCT(--(Base_Campanhas!$B$5:$B$1000=$B13),--(Base_Campanhas!$A$5:$A$1000=S$5),Base_Campanhas!$J$5:$J$1000)/E13))</f>
        <v/>
      </c>
      <c r="T13" s="24">
        <f>IF($B13="","",IF(F13=0,0,SUMPRODUCT(--(Base_Campanhas!$B$5:$B$1000=$B13),--(Base_Campanhas!$A$5:$A$1000=T$5),Base_Campanhas!$J$5:$J$1000)/F13))</f>
        <v/>
      </c>
      <c r="U13" s="24">
        <f>IF($B13="","",IF(G13=0,0,SUMPRODUCT(--(Base_Campanhas!$B$5:$B$1000=$B13),--(Base_Campanhas!$A$5:$A$1000=U$5),Base_Campanhas!$J$5:$J$1000)/G13))</f>
        <v/>
      </c>
      <c r="V13" s="24">
        <f>IF($B13="","",IF(H13=0,0,SUMPRODUCT(--(Base_Campanhas!$B$5:$B$1000=$B13),--(Base_Campanhas!$A$5:$A$1000=V$5),Base_Campanhas!$J$5:$J$1000)/H13))</f>
        <v/>
      </c>
    </row>
    <row r="14">
      <c r="B14" s="32" t="inlineStr">
        <is>
          <t>[7200]_AQUECIMENTO_SHUI</t>
        </is>
      </c>
      <c r="C14" s="19">
        <f>IF($B14="","",SUMPRODUCT(--(Base_Campanhas!$B$5:$B$1000=$B14),--(Base_Campanhas!$A$5:$A$1000=C$5),Base_Campanhas!$D$5:$D$1000))</f>
        <v/>
      </c>
      <c r="D14" s="19">
        <f>IF($B14="","",SUMPRODUCT(--(Base_Campanhas!$B$5:$B$1000=$B14),--(Base_Campanhas!$A$5:$A$1000=D$5),Base_Campanhas!$D$5:$D$1000))</f>
        <v/>
      </c>
      <c r="E14" s="19">
        <f>IF($B14="","",SUMPRODUCT(--(Base_Campanhas!$B$5:$B$1000=$B14),--(Base_Campanhas!$A$5:$A$1000=E$5),Base_Campanhas!$D$5:$D$1000))</f>
        <v/>
      </c>
      <c r="F14" s="19">
        <f>IF($B14="","",SUMPRODUCT(--(Base_Campanhas!$B$5:$B$1000=$B14),--(Base_Campanhas!$A$5:$A$1000=F$5),Base_Campanhas!$D$5:$D$1000))</f>
        <v/>
      </c>
      <c r="G14" s="19">
        <f>IF($B14="","",SUMPRODUCT(--(Base_Campanhas!$B$5:$B$1000=$B14),--(Base_Campanhas!$A$5:$A$1000=G$5),Base_Campanhas!$D$5:$D$1000))</f>
        <v/>
      </c>
      <c r="H14" s="19">
        <f>IF($B14="","",SUMPRODUCT(--(Base_Campanhas!$B$5:$B$1000=$B14),--(Base_Campanhas!$A$5:$A$1000=H$5),Base_Campanhas!$D$5:$D$1000))</f>
        <v/>
      </c>
      <c r="J14" s="14">
        <f>IF($B14="","",SUMPRODUCT(--(Base_Campanhas!$B$5:$B$1000=$B14),--(Base_Campanhas!$A$5:$A$1000=J$5),Base_Campanhas!$H$5:$H$1000))</f>
        <v/>
      </c>
      <c r="K14" s="14">
        <f>IF($B14="","",SUMPRODUCT(--(Base_Campanhas!$B$5:$B$1000=$B14),--(Base_Campanhas!$A$5:$A$1000=K$5),Base_Campanhas!$H$5:$H$1000))</f>
        <v/>
      </c>
      <c r="L14" s="14">
        <f>IF($B14="","",SUMPRODUCT(--(Base_Campanhas!$B$5:$B$1000=$B14),--(Base_Campanhas!$A$5:$A$1000=L$5),Base_Campanhas!$H$5:$H$1000))</f>
        <v/>
      </c>
      <c r="M14" s="14">
        <f>IF($B14="","",SUMPRODUCT(--(Base_Campanhas!$B$5:$B$1000=$B14),--(Base_Campanhas!$A$5:$A$1000=M$5),Base_Campanhas!$H$5:$H$1000))</f>
        <v/>
      </c>
      <c r="N14" s="14">
        <f>IF($B14="","",SUMPRODUCT(--(Base_Campanhas!$B$5:$B$1000=$B14),--(Base_Campanhas!$A$5:$A$1000=N$5),Base_Campanhas!$H$5:$H$1000))</f>
        <v/>
      </c>
      <c r="O14" s="14">
        <f>IF($B14="","",SUMPRODUCT(--(Base_Campanhas!$B$5:$B$1000=$B14),--(Base_Campanhas!$A$5:$A$1000=O$5),Base_Campanhas!$H$5:$H$1000))</f>
        <v/>
      </c>
      <c r="Q14" s="24">
        <f>IF($B14="","",IF(C14=0,0,SUMPRODUCT(--(Base_Campanhas!$B$5:$B$1000=$B14),--(Base_Campanhas!$A$5:$A$1000=Q$5),Base_Campanhas!$J$5:$J$1000)/C14))</f>
        <v/>
      </c>
      <c r="R14" s="24">
        <f>IF($B14="","",IF(D14=0,0,SUMPRODUCT(--(Base_Campanhas!$B$5:$B$1000=$B14),--(Base_Campanhas!$A$5:$A$1000=R$5),Base_Campanhas!$J$5:$J$1000)/D14))</f>
        <v/>
      </c>
      <c r="S14" s="24">
        <f>IF($B14="","",IF(E14=0,0,SUMPRODUCT(--(Base_Campanhas!$B$5:$B$1000=$B14),--(Base_Campanhas!$A$5:$A$1000=S$5),Base_Campanhas!$J$5:$J$1000)/E14))</f>
        <v/>
      </c>
      <c r="T14" s="24">
        <f>IF($B14="","",IF(F14=0,0,SUMPRODUCT(--(Base_Campanhas!$B$5:$B$1000=$B14),--(Base_Campanhas!$A$5:$A$1000=T$5),Base_Campanhas!$J$5:$J$1000)/F14))</f>
        <v/>
      </c>
      <c r="U14" s="24">
        <f>IF($B14="","",IF(G14=0,0,SUMPRODUCT(--(Base_Campanhas!$B$5:$B$1000=$B14),--(Base_Campanhas!$A$5:$A$1000=U$5),Base_Campanhas!$J$5:$J$1000)/G14))</f>
        <v/>
      </c>
      <c r="V14" s="24">
        <f>IF($B14="","",IF(H14=0,0,SUMPRODUCT(--(Base_Campanhas!$B$5:$B$1000=$B14),--(Base_Campanhas!$A$5:$A$1000=V$5),Base_Campanhas!$J$5:$J$1000)/H14))</f>
        <v/>
      </c>
    </row>
    <row r="15">
      <c r="B15" s="32" t="inlineStr">
        <is>
          <t>[Tráfego] [Site] [CBO]</t>
        </is>
      </c>
      <c r="C15" s="19">
        <f>IF($B15="","",SUMPRODUCT(--(Base_Campanhas!$B$5:$B$1000=$B15),--(Base_Campanhas!$A$5:$A$1000=C$5),Base_Campanhas!$D$5:$D$1000))</f>
        <v/>
      </c>
      <c r="D15" s="19">
        <f>IF($B15="","",SUMPRODUCT(--(Base_Campanhas!$B$5:$B$1000=$B15),--(Base_Campanhas!$A$5:$A$1000=D$5),Base_Campanhas!$D$5:$D$1000))</f>
        <v/>
      </c>
      <c r="E15" s="19">
        <f>IF($B15="","",SUMPRODUCT(--(Base_Campanhas!$B$5:$B$1000=$B15),--(Base_Campanhas!$A$5:$A$1000=E$5),Base_Campanhas!$D$5:$D$1000))</f>
        <v/>
      </c>
      <c r="F15" s="19">
        <f>IF($B15="","",SUMPRODUCT(--(Base_Campanhas!$B$5:$B$1000=$B15),--(Base_Campanhas!$A$5:$A$1000=F$5),Base_Campanhas!$D$5:$D$1000))</f>
        <v/>
      </c>
      <c r="G15" s="19">
        <f>IF($B15="","",SUMPRODUCT(--(Base_Campanhas!$B$5:$B$1000=$B15),--(Base_Campanhas!$A$5:$A$1000=G$5),Base_Campanhas!$D$5:$D$1000))</f>
        <v/>
      </c>
      <c r="H15" s="19">
        <f>IF($B15="","",SUMPRODUCT(--(Base_Campanhas!$B$5:$B$1000=$B15),--(Base_Campanhas!$A$5:$A$1000=H$5),Base_Campanhas!$D$5:$D$1000))</f>
        <v/>
      </c>
      <c r="J15" s="14">
        <f>IF($B15="","",SUMPRODUCT(--(Base_Campanhas!$B$5:$B$1000=$B15),--(Base_Campanhas!$A$5:$A$1000=J$5),Base_Campanhas!$H$5:$H$1000))</f>
        <v/>
      </c>
      <c r="K15" s="14">
        <f>IF($B15="","",SUMPRODUCT(--(Base_Campanhas!$B$5:$B$1000=$B15),--(Base_Campanhas!$A$5:$A$1000=K$5),Base_Campanhas!$H$5:$H$1000))</f>
        <v/>
      </c>
      <c r="L15" s="14">
        <f>IF($B15="","",SUMPRODUCT(--(Base_Campanhas!$B$5:$B$1000=$B15),--(Base_Campanhas!$A$5:$A$1000=L$5),Base_Campanhas!$H$5:$H$1000))</f>
        <v/>
      </c>
      <c r="M15" s="14">
        <f>IF($B15="","",SUMPRODUCT(--(Base_Campanhas!$B$5:$B$1000=$B15),--(Base_Campanhas!$A$5:$A$1000=M$5),Base_Campanhas!$H$5:$H$1000))</f>
        <v/>
      </c>
      <c r="N15" s="14">
        <f>IF($B15="","",SUMPRODUCT(--(Base_Campanhas!$B$5:$B$1000=$B15),--(Base_Campanhas!$A$5:$A$1000=N$5),Base_Campanhas!$H$5:$H$1000))</f>
        <v/>
      </c>
      <c r="O15" s="14">
        <f>IF($B15="","",SUMPRODUCT(--(Base_Campanhas!$B$5:$B$1000=$B15),--(Base_Campanhas!$A$5:$A$1000=O$5),Base_Campanhas!$H$5:$H$1000))</f>
        <v/>
      </c>
      <c r="Q15" s="24">
        <f>IF($B15="","",IF(C15=0,0,SUMPRODUCT(--(Base_Campanhas!$B$5:$B$1000=$B15),--(Base_Campanhas!$A$5:$A$1000=Q$5),Base_Campanhas!$J$5:$J$1000)/C15))</f>
        <v/>
      </c>
      <c r="R15" s="24">
        <f>IF($B15="","",IF(D15=0,0,SUMPRODUCT(--(Base_Campanhas!$B$5:$B$1000=$B15),--(Base_Campanhas!$A$5:$A$1000=R$5),Base_Campanhas!$J$5:$J$1000)/D15))</f>
        <v/>
      </c>
      <c r="S15" s="24">
        <f>IF($B15="","",IF(E15=0,0,SUMPRODUCT(--(Base_Campanhas!$B$5:$B$1000=$B15),--(Base_Campanhas!$A$5:$A$1000=S$5),Base_Campanhas!$J$5:$J$1000)/E15))</f>
        <v/>
      </c>
      <c r="T15" s="24">
        <f>IF($B15="","",IF(F15=0,0,SUMPRODUCT(--(Base_Campanhas!$B$5:$B$1000=$B15),--(Base_Campanhas!$A$5:$A$1000=T$5),Base_Campanhas!$J$5:$J$1000)/F15))</f>
        <v/>
      </c>
      <c r="U15" s="24">
        <f>IF($B15="","",IF(G15=0,0,SUMPRODUCT(--(Base_Campanhas!$B$5:$B$1000=$B15),--(Base_Campanhas!$A$5:$A$1000=U$5),Base_Campanhas!$J$5:$J$1000)/G15))</f>
        <v/>
      </c>
      <c r="V15" s="24">
        <f>IF($B15="","",IF(H15=0,0,SUMPRODUCT(--(Base_Campanhas!$B$5:$B$1000=$B15),--(Base_Campanhas!$A$5:$A$1000=V$5),Base_Campanhas!$J$5:$J$1000)/H15))</f>
        <v/>
      </c>
    </row>
    <row r="16">
      <c r="B16" s="32" t="inlineStr">
        <is>
          <t>Tráfego - GRUPO VIP - CAPTACAO SENDFLOW - 28/07</t>
        </is>
      </c>
      <c r="C16" s="19">
        <f>IF($B16="","",SUMPRODUCT(--(Base_Campanhas!$B$5:$B$1000=$B16),--(Base_Campanhas!$A$5:$A$1000=C$5),Base_Campanhas!$D$5:$D$1000))</f>
        <v/>
      </c>
      <c r="D16" s="19">
        <f>IF($B16="","",SUMPRODUCT(--(Base_Campanhas!$B$5:$B$1000=$B16),--(Base_Campanhas!$A$5:$A$1000=D$5),Base_Campanhas!$D$5:$D$1000))</f>
        <v/>
      </c>
      <c r="E16" s="19">
        <f>IF($B16="","",SUMPRODUCT(--(Base_Campanhas!$B$5:$B$1000=$B16),--(Base_Campanhas!$A$5:$A$1000=E$5),Base_Campanhas!$D$5:$D$1000))</f>
        <v/>
      </c>
      <c r="F16" s="19">
        <f>IF($B16="","",SUMPRODUCT(--(Base_Campanhas!$B$5:$B$1000=$B16),--(Base_Campanhas!$A$5:$A$1000=F$5),Base_Campanhas!$D$5:$D$1000))</f>
        <v/>
      </c>
      <c r="G16" s="19">
        <f>IF($B16="","",SUMPRODUCT(--(Base_Campanhas!$B$5:$B$1000=$B16),--(Base_Campanhas!$A$5:$A$1000=G$5),Base_Campanhas!$D$5:$D$1000))</f>
        <v/>
      </c>
      <c r="H16" s="19">
        <f>IF($B16="","",SUMPRODUCT(--(Base_Campanhas!$B$5:$B$1000=$B16),--(Base_Campanhas!$A$5:$A$1000=H$5),Base_Campanhas!$D$5:$D$1000))</f>
        <v/>
      </c>
      <c r="J16" s="14">
        <f>IF($B16="","",SUMPRODUCT(--(Base_Campanhas!$B$5:$B$1000=$B16),--(Base_Campanhas!$A$5:$A$1000=J$5),Base_Campanhas!$H$5:$H$1000))</f>
        <v/>
      </c>
      <c r="K16" s="14">
        <f>IF($B16="","",SUMPRODUCT(--(Base_Campanhas!$B$5:$B$1000=$B16),--(Base_Campanhas!$A$5:$A$1000=K$5),Base_Campanhas!$H$5:$H$1000))</f>
        <v/>
      </c>
      <c r="L16" s="14">
        <f>IF($B16="","",SUMPRODUCT(--(Base_Campanhas!$B$5:$B$1000=$B16),--(Base_Campanhas!$A$5:$A$1000=L$5),Base_Campanhas!$H$5:$H$1000))</f>
        <v/>
      </c>
      <c r="M16" s="14">
        <f>IF($B16="","",SUMPRODUCT(--(Base_Campanhas!$B$5:$B$1000=$B16),--(Base_Campanhas!$A$5:$A$1000=M$5),Base_Campanhas!$H$5:$H$1000))</f>
        <v/>
      </c>
      <c r="N16" s="14">
        <f>IF($B16="","",SUMPRODUCT(--(Base_Campanhas!$B$5:$B$1000=$B16),--(Base_Campanhas!$A$5:$A$1000=N$5),Base_Campanhas!$H$5:$H$1000))</f>
        <v/>
      </c>
      <c r="O16" s="14">
        <f>IF($B16="","",SUMPRODUCT(--(Base_Campanhas!$B$5:$B$1000=$B16),--(Base_Campanhas!$A$5:$A$1000=O$5),Base_Campanhas!$H$5:$H$1000))</f>
        <v/>
      </c>
      <c r="Q16" s="24">
        <f>IF($B16="","",IF(C16=0,0,SUMPRODUCT(--(Base_Campanhas!$B$5:$B$1000=$B16),--(Base_Campanhas!$A$5:$A$1000=Q$5),Base_Campanhas!$J$5:$J$1000)/C16))</f>
        <v/>
      </c>
      <c r="R16" s="24">
        <f>IF($B16="","",IF(D16=0,0,SUMPRODUCT(--(Base_Campanhas!$B$5:$B$1000=$B16),--(Base_Campanhas!$A$5:$A$1000=R$5),Base_Campanhas!$J$5:$J$1000)/D16))</f>
        <v/>
      </c>
      <c r="S16" s="24">
        <f>IF($B16="","",IF(E16=0,0,SUMPRODUCT(--(Base_Campanhas!$B$5:$B$1000=$B16),--(Base_Campanhas!$A$5:$A$1000=S$5),Base_Campanhas!$J$5:$J$1000)/E16))</f>
        <v/>
      </c>
      <c r="T16" s="24">
        <f>IF($B16="","",IF(F16=0,0,SUMPRODUCT(--(Base_Campanhas!$B$5:$B$1000=$B16),--(Base_Campanhas!$A$5:$A$1000=T$5),Base_Campanhas!$J$5:$J$1000)/F16))</f>
        <v/>
      </c>
      <c r="U16" s="24">
        <f>IF($B16="","",IF(G16=0,0,SUMPRODUCT(--(Base_Campanhas!$B$5:$B$1000=$B16),--(Base_Campanhas!$A$5:$A$1000=U$5),Base_Campanhas!$J$5:$J$1000)/G16))</f>
        <v/>
      </c>
      <c r="V16" s="24">
        <f>IF($B16="","",IF(H16=0,0,SUMPRODUCT(--(Base_Campanhas!$B$5:$B$1000=$B16),--(Base_Campanhas!$A$5:$A$1000=V$5),Base_Campanhas!$J$5:$J$1000)/H16))</f>
        <v/>
      </c>
    </row>
    <row r="17">
      <c r="B17" s="32" t="inlineStr">
        <is>
          <t>Tráfego - Campanha - Captacão Seguidores - Shui 06/05</t>
        </is>
      </c>
      <c r="C17" s="19">
        <f>IF($B17="","",SUMPRODUCT(--(Base_Campanhas!$B$5:$B$1000=$B17),--(Base_Campanhas!$A$5:$A$1000=C$5),Base_Campanhas!$D$5:$D$1000))</f>
        <v/>
      </c>
      <c r="D17" s="19">
        <f>IF($B17="","",SUMPRODUCT(--(Base_Campanhas!$B$5:$B$1000=$B17),--(Base_Campanhas!$A$5:$A$1000=D$5),Base_Campanhas!$D$5:$D$1000))</f>
        <v/>
      </c>
      <c r="E17" s="19">
        <f>IF($B17="","",SUMPRODUCT(--(Base_Campanhas!$B$5:$B$1000=$B17),--(Base_Campanhas!$A$5:$A$1000=E$5),Base_Campanhas!$D$5:$D$1000))</f>
        <v/>
      </c>
      <c r="F17" s="19">
        <f>IF($B17="","",SUMPRODUCT(--(Base_Campanhas!$B$5:$B$1000=$B17),--(Base_Campanhas!$A$5:$A$1000=F$5),Base_Campanhas!$D$5:$D$1000))</f>
        <v/>
      </c>
      <c r="G17" s="19">
        <f>IF($B17="","",SUMPRODUCT(--(Base_Campanhas!$B$5:$B$1000=$B17),--(Base_Campanhas!$A$5:$A$1000=G$5),Base_Campanhas!$D$5:$D$1000))</f>
        <v/>
      </c>
      <c r="H17" s="19">
        <f>IF($B17="","",SUMPRODUCT(--(Base_Campanhas!$B$5:$B$1000=$B17),--(Base_Campanhas!$A$5:$A$1000=H$5),Base_Campanhas!$D$5:$D$1000))</f>
        <v/>
      </c>
      <c r="J17" s="14">
        <f>IF($B17="","",SUMPRODUCT(--(Base_Campanhas!$B$5:$B$1000=$B17),--(Base_Campanhas!$A$5:$A$1000=J$5),Base_Campanhas!$H$5:$H$1000))</f>
        <v/>
      </c>
      <c r="K17" s="14">
        <f>IF($B17="","",SUMPRODUCT(--(Base_Campanhas!$B$5:$B$1000=$B17),--(Base_Campanhas!$A$5:$A$1000=K$5),Base_Campanhas!$H$5:$H$1000))</f>
        <v/>
      </c>
      <c r="L17" s="14">
        <f>IF($B17="","",SUMPRODUCT(--(Base_Campanhas!$B$5:$B$1000=$B17),--(Base_Campanhas!$A$5:$A$1000=L$5),Base_Campanhas!$H$5:$H$1000))</f>
        <v/>
      </c>
      <c r="M17" s="14">
        <f>IF($B17="","",SUMPRODUCT(--(Base_Campanhas!$B$5:$B$1000=$B17),--(Base_Campanhas!$A$5:$A$1000=M$5),Base_Campanhas!$H$5:$H$1000))</f>
        <v/>
      </c>
      <c r="N17" s="14">
        <f>IF($B17="","",SUMPRODUCT(--(Base_Campanhas!$B$5:$B$1000=$B17),--(Base_Campanhas!$A$5:$A$1000=N$5),Base_Campanhas!$H$5:$H$1000))</f>
        <v/>
      </c>
      <c r="O17" s="14">
        <f>IF($B17="","",SUMPRODUCT(--(Base_Campanhas!$B$5:$B$1000=$B17),--(Base_Campanhas!$A$5:$A$1000=O$5),Base_Campanhas!$H$5:$H$1000))</f>
        <v/>
      </c>
      <c r="Q17" s="24">
        <f>IF($B17="","",IF(C17=0,0,SUMPRODUCT(--(Base_Campanhas!$B$5:$B$1000=$B17),--(Base_Campanhas!$A$5:$A$1000=Q$5),Base_Campanhas!$J$5:$J$1000)/C17))</f>
        <v/>
      </c>
      <c r="R17" s="24">
        <f>IF($B17="","",IF(D17=0,0,SUMPRODUCT(--(Base_Campanhas!$B$5:$B$1000=$B17),--(Base_Campanhas!$A$5:$A$1000=R$5),Base_Campanhas!$J$5:$J$1000)/D17))</f>
        <v/>
      </c>
      <c r="S17" s="24">
        <f>IF($B17="","",IF(E17=0,0,SUMPRODUCT(--(Base_Campanhas!$B$5:$B$1000=$B17),--(Base_Campanhas!$A$5:$A$1000=S$5),Base_Campanhas!$J$5:$J$1000)/E17))</f>
        <v/>
      </c>
      <c r="T17" s="24">
        <f>IF($B17="","",IF(F17=0,0,SUMPRODUCT(--(Base_Campanhas!$B$5:$B$1000=$B17),--(Base_Campanhas!$A$5:$A$1000=T$5),Base_Campanhas!$J$5:$J$1000)/F17))</f>
        <v/>
      </c>
      <c r="U17" s="24">
        <f>IF($B17="","",IF(G17=0,0,SUMPRODUCT(--(Base_Campanhas!$B$5:$B$1000=$B17),--(Base_Campanhas!$A$5:$A$1000=U$5),Base_Campanhas!$J$5:$J$1000)/G17))</f>
        <v/>
      </c>
      <c r="V17" s="24">
        <f>IF($B17="","",IF(H17=0,0,SUMPRODUCT(--(Base_Campanhas!$B$5:$B$1000=$B17),--(Base_Campanhas!$A$5:$A$1000=V$5),Base_Campanhas!$J$5:$J$1000)/H17))</f>
        <v/>
      </c>
    </row>
    <row r="18">
      <c r="B18" s="32" t="inlineStr">
        <is>
          <t>[AOVIVO] INSTAGRAM</t>
        </is>
      </c>
      <c r="C18" s="19">
        <f>IF($B18="","",SUMPRODUCT(--(Base_Campanhas!$B$5:$B$1000=$B18),--(Base_Campanhas!$A$5:$A$1000=C$5),Base_Campanhas!$D$5:$D$1000))</f>
        <v/>
      </c>
      <c r="D18" s="19">
        <f>IF($B18="","",SUMPRODUCT(--(Base_Campanhas!$B$5:$B$1000=$B18),--(Base_Campanhas!$A$5:$A$1000=D$5),Base_Campanhas!$D$5:$D$1000))</f>
        <v/>
      </c>
      <c r="E18" s="19">
        <f>IF($B18="","",SUMPRODUCT(--(Base_Campanhas!$B$5:$B$1000=$B18),--(Base_Campanhas!$A$5:$A$1000=E$5),Base_Campanhas!$D$5:$D$1000))</f>
        <v/>
      </c>
      <c r="F18" s="19">
        <f>IF($B18="","",SUMPRODUCT(--(Base_Campanhas!$B$5:$B$1000=$B18),--(Base_Campanhas!$A$5:$A$1000=F$5),Base_Campanhas!$D$5:$D$1000))</f>
        <v/>
      </c>
      <c r="G18" s="19">
        <f>IF($B18="","",SUMPRODUCT(--(Base_Campanhas!$B$5:$B$1000=$B18),--(Base_Campanhas!$A$5:$A$1000=G$5),Base_Campanhas!$D$5:$D$1000))</f>
        <v/>
      </c>
      <c r="H18" s="19">
        <f>IF($B18="","",SUMPRODUCT(--(Base_Campanhas!$B$5:$B$1000=$B18),--(Base_Campanhas!$A$5:$A$1000=H$5),Base_Campanhas!$D$5:$D$1000))</f>
        <v/>
      </c>
      <c r="J18" s="14">
        <f>IF($B18="","",SUMPRODUCT(--(Base_Campanhas!$B$5:$B$1000=$B18),--(Base_Campanhas!$A$5:$A$1000=J$5),Base_Campanhas!$H$5:$H$1000))</f>
        <v/>
      </c>
      <c r="K18" s="14">
        <f>IF($B18="","",SUMPRODUCT(--(Base_Campanhas!$B$5:$B$1000=$B18),--(Base_Campanhas!$A$5:$A$1000=K$5),Base_Campanhas!$H$5:$H$1000))</f>
        <v/>
      </c>
      <c r="L18" s="14">
        <f>IF($B18="","",SUMPRODUCT(--(Base_Campanhas!$B$5:$B$1000=$B18),--(Base_Campanhas!$A$5:$A$1000=L$5),Base_Campanhas!$H$5:$H$1000))</f>
        <v/>
      </c>
      <c r="M18" s="14">
        <f>IF($B18="","",SUMPRODUCT(--(Base_Campanhas!$B$5:$B$1000=$B18),--(Base_Campanhas!$A$5:$A$1000=M$5),Base_Campanhas!$H$5:$H$1000))</f>
        <v/>
      </c>
      <c r="N18" s="14">
        <f>IF($B18="","",SUMPRODUCT(--(Base_Campanhas!$B$5:$B$1000=$B18),--(Base_Campanhas!$A$5:$A$1000=N$5),Base_Campanhas!$H$5:$H$1000))</f>
        <v/>
      </c>
      <c r="O18" s="14">
        <f>IF($B18="","",SUMPRODUCT(--(Base_Campanhas!$B$5:$B$1000=$B18),--(Base_Campanhas!$A$5:$A$1000=O$5),Base_Campanhas!$H$5:$H$1000))</f>
        <v/>
      </c>
      <c r="Q18" s="24">
        <f>IF($B18="","",IF(C18=0,0,SUMPRODUCT(--(Base_Campanhas!$B$5:$B$1000=$B18),--(Base_Campanhas!$A$5:$A$1000=Q$5),Base_Campanhas!$J$5:$J$1000)/C18))</f>
        <v/>
      </c>
      <c r="R18" s="24">
        <f>IF($B18="","",IF(D18=0,0,SUMPRODUCT(--(Base_Campanhas!$B$5:$B$1000=$B18),--(Base_Campanhas!$A$5:$A$1000=R$5),Base_Campanhas!$J$5:$J$1000)/D18))</f>
        <v/>
      </c>
      <c r="S18" s="24">
        <f>IF($B18="","",IF(E18=0,0,SUMPRODUCT(--(Base_Campanhas!$B$5:$B$1000=$B18),--(Base_Campanhas!$A$5:$A$1000=S$5),Base_Campanhas!$J$5:$J$1000)/E18))</f>
        <v/>
      </c>
      <c r="T18" s="24">
        <f>IF($B18="","",IF(F18=0,0,SUMPRODUCT(--(Base_Campanhas!$B$5:$B$1000=$B18),--(Base_Campanhas!$A$5:$A$1000=T$5),Base_Campanhas!$J$5:$J$1000)/F18))</f>
        <v/>
      </c>
      <c r="U18" s="24">
        <f>IF($B18="","",IF(G18=0,0,SUMPRODUCT(--(Base_Campanhas!$B$5:$B$1000=$B18),--(Base_Campanhas!$A$5:$A$1000=U$5),Base_Campanhas!$J$5:$J$1000)/G18))</f>
        <v/>
      </c>
      <c r="V18" s="24">
        <f>IF($B18="","",IF(H18=0,0,SUMPRODUCT(--(Base_Campanhas!$B$5:$B$1000=$B18),--(Base_Campanhas!$A$5:$A$1000=V$5),Base_Campanhas!$J$5:$J$1000)/H18))</f>
        <v/>
      </c>
    </row>
    <row r="19">
      <c r="B19" s="32" t="inlineStr">
        <is>
          <t>[Engajamento Iscas][SENHA][18~40] - Agosto</t>
        </is>
      </c>
      <c r="C19" s="19">
        <f>IF($B19="","",SUMPRODUCT(--(Base_Campanhas!$B$5:$B$1000=$B19),--(Base_Campanhas!$A$5:$A$1000=C$5),Base_Campanhas!$D$5:$D$1000))</f>
        <v/>
      </c>
      <c r="D19" s="19">
        <f>IF($B19="","",SUMPRODUCT(--(Base_Campanhas!$B$5:$B$1000=$B19),--(Base_Campanhas!$A$5:$A$1000=D$5),Base_Campanhas!$D$5:$D$1000))</f>
        <v/>
      </c>
      <c r="E19" s="19">
        <f>IF($B19="","",SUMPRODUCT(--(Base_Campanhas!$B$5:$B$1000=$B19),--(Base_Campanhas!$A$5:$A$1000=E$5),Base_Campanhas!$D$5:$D$1000))</f>
        <v/>
      </c>
      <c r="F19" s="19">
        <f>IF($B19="","",SUMPRODUCT(--(Base_Campanhas!$B$5:$B$1000=$B19),--(Base_Campanhas!$A$5:$A$1000=F$5),Base_Campanhas!$D$5:$D$1000))</f>
        <v/>
      </c>
      <c r="G19" s="19">
        <f>IF($B19="","",SUMPRODUCT(--(Base_Campanhas!$B$5:$B$1000=$B19),--(Base_Campanhas!$A$5:$A$1000=G$5),Base_Campanhas!$D$5:$D$1000))</f>
        <v/>
      </c>
      <c r="H19" s="19">
        <f>IF($B19="","",SUMPRODUCT(--(Base_Campanhas!$B$5:$B$1000=$B19),--(Base_Campanhas!$A$5:$A$1000=H$5),Base_Campanhas!$D$5:$D$1000))</f>
        <v/>
      </c>
      <c r="J19" s="14">
        <f>IF($B19="","",SUMPRODUCT(--(Base_Campanhas!$B$5:$B$1000=$B19),--(Base_Campanhas!$A$5:$A$1000=J$5),Base_Campanhas!$H$5:$H$1000))</f>
        <v/>
      </c>
      <c r="K19" s="14">
        <f>IF($B19="","",SUMPRODUCT(--(Base_Campanhas!$B$5:$B$1000=$B19),--(Base_Campanhas!$A$5:$A$1000=K$5),Base_Campanhas!$H$5:$H$1000))</f>
        <v/>
      </c>
      <c r="L19" s="14">
        <f>IF($B19="","",SUMPRODUCT(--(Base_Campanhas!$B$5:$B$1000=$B19),--(Base_Campanhas!$A$5:$A$1000=L$5),Base_Campanhas!$H$5:$H$1000))</f>
        <v/>
      </c>
      <c r="M19" s="14">
        <f>IF($B19="","",SUMPRODUCT(--(Base_Campanhas!$B$5:$B$1000=$B19),--(Base_Campanhas!$A$5:$A$1000=M$5),Base_Campanhas!$H$5:$H$1000))</f>
        <v/>
      </c>
      <c r="N19" s="14">
        <f>IF($B19="","",SUMPRODUCT(--(Base_Campanhas!$B$5:$B$1000=$B19),--(Base_Campanhas!$A$5:$A$1000=N$5),Base_Campanhas!$H$5:$H$1000))</f>
        <v/>
      </c>
      <c r="O19" s="14">
        <f>IF($B19="","",SUMPRODUCT(--(Base_Campanhas!$B$5:$B$1000=$B19),--(Base_Campanhas!$A$5:$A$1000=O$5),Base_Campanhas!$H$5:$H$1000))</f>
        <v/>
      </c>
      <c r="Q19" s="24">
        <f>IF($B19="","",IF(C19=0,0,SUMPRODUCT(--(Base_Campanhas!$B$5:$B$1000=$B19),--(Base_Campanhas!$A$5:$A$1000=Q$5),Base_Campanhas!$J$5:$J$1000)/C19))</f>
        <v/>
      </c>
      <c r="R19" s="24">
        <f>IF($B19="","",IF(D19=0,0,SUMPRODUCT(--(Base_Campanhas!$B$5:$B$1000=$B19),--(Base_Campanhas!$A$5:$A$1000=R$5),Base_Campanhas!$J$5:$J$1000)/D19))</f>
        <v/>
      </c>
      <c r="S19" s="24">
        <f>IF($B19="","",IF(E19=0,0,SUMPRODUCT(--(Base_Campanhas!$B$5:$B$1000=$B19),--(Base_Campanhas!$A$5:$A$1000=S$5),Base_Campanhas!$J$5:$J$1000)/E19))</f>
        <v/>
      </c>
      <c r="T19" s="24">
        <f>IF($B19="","",IF(F19=0,0,SUMPRODUCT(--(Base_Campanhas!$B$5:$B$1000=$B19),--(Base_Campanhas!$A$5:$A$1000=T$5),Base_Campanhas!$J$5:$J$1000)/F19))</f>
        <v/>
      </c>
      <c r="U19" s="24">
        <f>IF($B19="","",IF(G19=0,0,SUMPRODUCT(--(Base_Campanhas!$B$5:$B$1000=$B19),--(Base_Campanhas!$A$5:$A$1000=U$5),Base_Campanhas!$J$5:$J$1000)/G19))</f>
        <v/>
      </c>
      <c r="V19" s="24">
        <f>IF($B19="","",IF(H19=0,0,SUMPRODUCT(--(Base_Campanhas!$B$5:$B$1000=$B19),--(Base_Campanhas!$A$5:$A$1000=V$5),Base_Campanhas!$J$5:$J$1000)/H19))</f>
        <v/>
      </c>
    </row>
    <row r="20">
      <c r="B20" s="32" t="inlineStr">
        <is>
          <t>CAMPANHA LIVE 20/07 - HEILIN</t>
        </is>
      </c>
      <c r="C20" s="19">
        <f>IF($B20="","",SUMPRODUCT(--(Base_Campanhas!$B$5:$B$1000=$B20),--(Base_Campanhas!$A$5:$A$1000=C$5),Base_Campanhas!$D$5:$D$1000))</f>
        <v/>
      </c>
      <c r="D20" s="19">
        <f>IF($B20="","",SUMPRODUCT(--(Base_Campanhas!$B$5:$B$1000=$B20),--(Base_Campanhas!$A$5:$A$1000=D$5),Base_Campanhas!$D$5:$D$1000))</f>
        <v/>
      </c>
      <c r="E20" s="19">
        <f>IF($B20="","",SUMPRODUCT(--(Base_Campanhas!$B$5:$B$1000=$B20),--(Base_Campanhas!$A$5:$A$1000=E$5),Base_Campanhas!$D$5:$D$1000))</f>
        <v/>
      </c>
      <c r="F20" s="19">
        <f>IF($B20="","",SUMPRODUCT(--(Base_Campanhas!$B$5:$B$1000=$B20),--(Base_Campanhas!$A$5:$A$1000=F$5),Base_Campanhas!$D$5:$D$1000))</f>
        <v/>
      </c>
      <c r="G20" s="19">
        <f>IF($B20="","",SUMPRODUCT(--(Base_Campanhas!$B$5:$B$1000=$B20),--(Base_Campanhas!$A$5:$A$1000=G$5),Base_Campanhas!$D$5:$D$1000))</f>
        <v/>
      </c>
      <c r="H20" s="19">
        <f>IF($B20="","",SUMPRODUCT(--(Base_Campanhas!$B$5:$B$1000=$B20),--(Base_Campanhas!$A$5:$A$1000=H$5),Base_Campanhas!$D$5:$D$1000))</f>
        <v/>
      </c>
      <c r="J20" s="14">
        <f>IF($B20="","",SUMPRODUCT(--(Base_Campanhas!$B$5:$B$1000=$B20),--(Base_Campanhas!$A$5:$A$1000=J$5),Base_Campanhas!$H$5:$H$1000))</f>
        <v/>
      </c>
      <c r="K20" s="14">
        <f>IF($B20="","",SUMPRODUCT(--(Base_Campanhas!$B$5:$B$1000=$B20),--(Base_Campanhas!$A$5:$A$1000=K$5),Base_Campanhas!$H$5:$H$1000))</f>
        <v/>
      </c>
      <c r="L20" s="14">
        <f>IF($B20="","",SUMPRODUCT(--(Base_Campanhas!$B$5:$B$1000=$B20),--(Base_Campanhas!$A$5:$A$1000=L$5),Base_Campanhas!$H$5:$H$1000))</f>
        <v/>
      </c>
      <c r="M20" s="14">
        <f>IF($B20="","",SUMPRODUCT(--(Base_Campanhas!$B$5:$B$1000=$B20),--(Base_Campanhas!$A$5:$A$1000=M$5),Base_Campanhas!$H$5:$H$1000))</f>
        <v/>
      </c>
      <c r="N20" s="14">
        <f>IF($B20="","",SUMPRODUCT(--(Base_Campanhas!$B$5:$B$1000=$B20),--(Base_Campanhas!$A$5:$A$1000=N$5),Base_Campanhas!$H$5:$H$1000))</f>
        <v/>
      </c>
      <c r="O20" s="14">
        <f>IF($B20="","",SUMPRODUCT(--(Base_Campanhas!$B$5:$B$1000=$B20),--(Base_Campanhas!$A$5:$A$1000=O$5),Base_Campanhas!$H$5:$H$1000))</f>
        <v/>
      </c>
      <c r="Q20" s="24">
        <f>IF($B20="","",IF(C20=0,0,SUMPRODUCT(--(Base_Campanhas!$B$5:$B$1000=$B20),--(Base_Campanhas!$A$5:$A$1000=Q$5),Base_Campanhas!$J$5:$J$1000)/C20))</f>
        <v/>
      </c>
      <c r="R20" s="24">
        <f>IF($B20="","",IF(D20=0,0,SUMPRODUCT(--(Base_Campanhas!$B$5:$B$1000=$B20),--(Base_Campanhas!$A$5:$A$1000=R$5),Base_Campanhas!$J$5:$J$1000)/D20))</f>
        <v/>
      </c>
      <c r="S20" s="24">
        <f>IF($B20="","",IF(E20=0,0,SUMPRODUCT(--(Base_Campanhas!$B$5:$B$1000=$B20),--(Base_Campanhas!$A$5:$A$1000=S$5),Base_Campanhas!$J$5:$J$1000)/E20))</f>
        <v/>
      </c>
      <c r="T20" s="24">
        <f>IF($B20="","",IF(F20=0,0,SUMPRODUCT(--(Base_Campanhas!$B$5:$B$1000=$B20),--(Base_Campanhas!$A$5:$A$1000=T$5),Base_Campanhas!$J$5:$J$1000)/F20))</f>
        <v/>
      </c>
      <c r="U20" s="24">
        <f>IF($B20="","",IF(G20=0,0,SUMPRODUCT(--(Base_Campanhas!$B$5:$B$1000=$B20),--(Base_Campanhas!$A$5:$A$1000=U$5),Base_Campanhas!$J$5:$J$1000)/G20))</f>
        <v/>
      </c>
      <c r="V20" s="24">
        <f>IF($B20="","",IF(H20=0,0,SUMPRODUCT(--(Base_Campanhas!$B$5:$B$1000=$B20),--(Base_Campanhas!$A$5:$A$1000=V$5),Base_Campanhas!$J$5:$J$1000)/H20))</f>
        <v/>
      </c>
    </row>
    <row r="21">
      <c r="B21" s="32" t="inlineStr">
        <is>
          <t>[500]_AXIOM_01_SEGUID_SHUI-BR_2026-09</t>
        </is>
      </c>
      <c r="C21" s="19">
        <f>IF($B21="","",SUMPRODUCT(--(Base_Campanhas!$B$5:$B$1000=$B21),--(Base_Campanhas!$A$5:$A$1000=C$5),Base_Campanhas!$D$5:$D$1000))</f>
        <v/>
      </c>
      <c r="D21" s="19">
        <f>IF($B21="","",SUMPRODUCT(--(Base_Campanhas!$B$5:$B$1000=$B21),--(Base_Campanhas!$A$5:$A$1000=D$5),Base_Campanhas!$D$5:$D$1000))</f>
        <v/>
      </c>
      <c r="E21" s="19">
        <f>IF($B21="","",SUMPRODUCT(--(Base_Campanhas!$B$5:$B$1000=$B21),--(Base_Campanhas!$A$5:$A$1000=E$5),Base_Campanhas!$D$5:$D$1000))</f>
        <v/>
      </c>
      <c r="F21" s="19">
        <f>IF($B21="","",SUMPRODUCT(--(Base_Campanhas!$B$5:$B$1000=$B21),--(Base_Campanhas!$A$5:$A$1000=F$5),Base_Campanhas!$D$5:$D$1000))</f>
        <v/>
      </c>
      <c r="G21" s="19">
        <f>IF($B21="","",SUMPRODUCT(--(Base_Campanhas!$B$5:$B$1000=$B21),--(Base_Campanhas!$A$5:$A$1000=G$5),Base_Campanhas!$D$5:$D$1000))</f>
        <v/>
      </c>
      <c r="H21" s="19">
        <f>IF($B21="","",SUMPRODUCT(--(Base_Campanhas!$B$5:$B$1000=$B21),--(Base_Campanhas!$A$5:$A$1000=H$5),Base_Campanhas!$D$5:$D$1000))</f>
        <v/>
      </c>
      <c r="J21" s="14">
        <f>IF($B21="","",SUMPRODUCT(--(Base_Campanhas!$B$5:$B$1000=$B21),--(Base_Campanhas!$A$5:$A$1000=J$5),Base_Campanhas!$H$5:$H$1000))</f>
        <v/>
      </c>
      <c r="K21" s="14">
        <f>IF($B21="","",SUMPRODUCT(--(Base_Campanhas!$B$5:$B$1000=$B21),--(Base_Campanhas!$A$5:$A$1000=K$5),Base_Campanhas!$H$5:$H$1000))</f>
        <v/>
      </c>
      <c r="L21" s="14">
        <f>IF($B21="","",SUMPRODUCT(--(Base_Campanhas!$B$5:$B$1000=$B21),--(Base_Campanhas!$A$5:$A$1000=L$5),Base_Campanhas!$H$5:$H$1000))</f>
        <v/>
      </c>
      <c r="M21" s="14">
        <f>IF($B21="","",SUMPRODUCT(--(Base_Campanhas!$B$5:$B$1000=$B21),--(Base_Campanhas!$A$5:$A$1000=M$5),Base_Campanhas!$H$5:$H$1000))</f>
        <v/>
      </c>
      <c r="N21" s="14">
        <f>IF($B21="","",SUMPRODUCT(--(Base_Campanhas!$B$5:$B$1000=$B21),--(Base_Campanhas!$A$5:$A$1000=N$5),Base_Campanhas!$H$5:$H$1000))</f>
        <v/>
      </c>
      <c r="O21" s="14">
        <f>IF($B21="","",SUMPRODUCT(--(Base_Campanhas!$B$5:$B$1000=$B21),--(Base_Campanhas!$A$5:$A$1000=O$5),Base_Campanhas!$H$5:$H$1000))</f>
        <v/>
      </c>
      <c r="Q21" s="24">
        <f>IF($B21="","",IF(C21=0,0,SUMPRODUCT(--(Base_Campanhas!$B$5:$B$1000=$B21),--(Base_Campanhas!$A$5:$A$1000=Q$5),Base_Campanhas!$J$5:$J$1000)/C21))</f>
        <v/>
      </c>
      <c r="R21" s="24">
        <f>IF($B21="","",IF(D21=0,0,SUMPRODUCT(--(Base_Campanhas!$B$5:$B$1000=$B21),--(Base_Campanhas!$A$5:$A$1000=R$5),Base_Campanhas!$J$5:$J$1000)/D21))</f>
        <v/>
      </c>
      <c r="S21" s="24">
        <f>IF($B21="","",IF(E21=0,0,SUMPRODUCT(--(Base_Campanhas!$B$5:$B$1000=$B21),--(Base_Campanhas!$A$5:$A$1000=S$5),Base_Campanhas!$J$5:$J$1000)/E21))</f>
        <v/>
      </c>
      <c r="T21" s="24">
        <f>IF($B21="","",IF(F21=0,0,SUMPRODUCT(--(Base_Campanhas!$B$5:$B$1000=$B21),--(Base_Campanhas!$A$5:$A$1000=T$5),Base_Campanhas!$J$5:$J$1000)/F21))</f>
        <v/>
      </c>
      <c r="U21" s="24">
        <f>IF($B21="","",IF(G21=0,0,SUMPRODUCT(--(Base_Campanhas!$B$5:$B$1000=$B21),--(Base_Campanhas!$A$5:$A$1000=U$5),Base_Campanhas!$J$5:$J$1000)/G21))</f>
        <v/>
      </c>
      <c r="V21" s="24">
        <f>IF($B21="","",IF(H21=0,0,SUMPRODUCT(--(Base_Campanhas!$B$5:$B$1000=$B21),--(Base_Campanhas!$A$5:$A$1000=V$5),Base_Campanhas!$J$5:$J$1000)/H21))</f>
        <v/>
      </c>
    </row>
    <row r="22">
      <c r="B22" s="32" t="inlineStr">
        <is>
          <t>[IG] Novos Seguidores</t>
        </is>
      </c>
      <c r="C22" s="19">
        <f>IF($B22="","",SUMPRODUCT(--(Base_Campanhas!$B$5:$B$1000=$B22),--(Base_Campanhas!$A$5:$A$1000=C$5),Base_Campanhas!$D$5:$D$1000))</f>
        <v/>
      </c>
      <c r="D22" s="19">
        <f>IF($B22="","",SUMPRODUCT(--(Base_Campanhas!$B$5:$B$1000=$B22),--(Base_Campanhas!$A$5:$A$1000=D$5),Base_Campanhas!$D$5:$D$1000))</f>
        <v/>
      </c>
      <c r="E22" s="19">
        <f>IF($B22="","",SUMPRODUCT(--(Base_Campanhas!$B$5:$B$1000=$B22),--(Base_Campanhas!$A$5:$A$1000=E$5),Base_Campanhas!$D$5:$D$1000))</f>
        <v/>
      </c>
      <c r="F22" s="19">
        <f>IF($B22="","",SUMPRODUCT(--(Base_Campanhas!$B$5:$B$1000=$B22),--(Base_Campanhas!$A$5:$A$1000=F$5),Base_Campanhas!$D$5:$D$1000))</f>
        <v/>
      </c>
      <c r="G22" s="19">
        <f>IF($B22="","",SUMPRODUCT(--(Base_Campanhas!$B$5:$B$1000=$B22),--(Base_Campanhas!$A$5:$A$1000=G$5),Base_Campanhas!$D$5:$D$1000))</f>
        <v/>
      </c>
      <c r="H22" s="19">
        <f>IF($B22="","",SUMPRODUCT(--(Base_Campanhas!$B$5:$B$1000=$B22),--(Base_Campanhas!$A$5:$A$1000=H$5),Base_Campanhas!$D$5:$D$1000))</f>
        <v/>
      </c>
      <c r="J22" s="14">
        <f>IF($B22="","",SUMPRODUCT(--(Base_Campanhas!$B$5:$B$1000=$B22),--(Base_Campanhas!$A$5:$A$1000=J$5),Base_Campanhas!$H$5:$H$1000))</f>
        <v/>
      </c>
      <c r="K22" s="14">
        <f>IF($B22="","",SUMPRODUCT(--(Base_Campanhas!$B$5:$B$1000=$B22),--(Base_Campanhas!$A$5:$A$1000=K$5),Base_Campanhas!$H$5:$H$1000))</f>
        <v/>
      </c>
      <c r="L22" s="14">
        <f>IF($B22="","",SUMPRODUCT(--(Base_Campanhas!$B$5:$B$1000=$B22),--(Base_Campanhas!$A$5:$A$1000=L$5),Base_Campanhas!$H$5:$H$1000))</f>
        <v/>
      </c>
      <c r="M22" s="14">
        <f>IF($B22="","",SUMPRODUCT(--(Base_Campanhas!$B$5:$B$1000=$B22),--(Base_Campanhas!$A$5:$A$1000=M$5),Base_Campanhas!$H$5:$H$1000))</f>
        <v/>
      </c>
      <c r="N22" s="14">
        <f>IF($B22="","",SUMPRODUCT(--(Base_Campanhas!$B$5:$B$1000=$B22),--(Base_Campanhas!$A$5:$A$1000=N$5),Base_Campanhas!$H$5:$H$1000))</f>
        <v/>
      </c>
      <c r="O22" s="14">
        <f>IF($B22="","",SUMPRODUCT(--(Base_Campanhas!$B$5:$B$1000=$B22),--(Base_Campanhas!$A$5:$A$1000=O$5),Base_Campanhas!$H$5:$H$1000))</f>
        <v/>
      </c>
      <c r="Q22" s="24">
        <f>IF($B22="","",IF(C22=0,0,SUMPRODUCT(--(Base_Campanhas!$B$5:$B$1000=$B22),--(Base_Campanhas!$A$5:$A$1000=Q$5),Base_Campanhas!$J$5:$J$1000)/C22))</f>
        <v/>
      </c>
      <c r="R22" s="24">
        <f>IF($B22="","",IF(D22=0,0,SUMPRODUCT(--(Base_Campanhas!$B$5:$B$1000=$B22),--(Base_Campanhas!$A$5:$A$1000=R$5),Base_Campanhas!$J$5:$J$1000)/D22))</f>
        <v/>
      </c>
      <c r="S22" s="24">
        <f>IF($B22="","",IF(E22=0,0,SUMPRODUCT(--(Base_Campanhas!$B$5:$B$1000=$B22),--(Base_Campanhas!$A$5:$A$1000=S$5),Base_Campanhas!$J$5:$J$1000)/E22))</f>
        <v/>
      </c>
      <c r="T22" s="24">
        <f>IF($B22="","",IF(F22=0,0,SUMPRODUCT(--(Base_Campanhas!$B$5:$B$1000=$B22),--(Base_Campanhas!$A$5:$A$1000=T$5),Base_Campanhas!$J$5:$J$1000)/F22))</f>
        <v/>
      </c>
      <c r="U22" s="24">
        <f>IF($B22="","",IF(G22=0,0,SUMPRODUCT(--(Base_Campanhas!$B$5:$B$1000=$B22),--(Base_Campanhas!$A$5:$A$1000=U$5),Base_Campanhas!$J$5:$J$1000)/G22))</f>
        <v/>
      </c>
      <c r="V22" s="24">
        <f>IF($B22="","",IF(H22=0,0,SUMPRODUCT(--(Base_Campanhas!$B$5:$B$1000=$B22),--(Base_Campanhas!$A$5:$A$1000=V$5),Base_Campanhas!$J$5:$J$1000)/H22))</f>
        <v/>
      </c>
    </row>
    <row r="23">
      <c r="B23" s="32" t="inlineStr">
        <is>
          <t>LIVE SHUI - DIA DOS PAIS 07/08/2026 Campanha [engajamento]</t>
        </is>
      </c>
      <c r="C23" s="19">
        <f>IF($B23="","",SUMPRODUCT(--(Base_Campanhas!$B$5:$B$1000=$B23),--(Base_Campanhas!$A$5:$A$1000=C$5),Base_Campanhas!$D$5:$D$1000))</f>
        <v/>
      </c>
      <c r="D23" s="19">
        <f>IF($B23="","",SUMPRODUCT(--(Base_Campanhas!$B$5:$B$1000=$B23),--(Base_Campanhas!$A$5:$A$1000=D$5),Base_Campanhas!$D$5:$D$1000))</f>
        <v/>
      </c>
      <c r="E23" s="19">
        <f>IF($B23="","",SUMPRODUCT(--(Base_Campanhas!$B$5:$B$1000=$B23),--(Base_Campanhas!$A$5:$A$1000=E$5),Base_Campanhas!$D$5:$D$1000))</f>
        <v/>
      </c>
      <c r="F23" s="19">
        <f>IF($B23="","",SUMPRODUCT(--(Base_Campanhas!$B$5:$B$1000=$B23),--(Base_Campanhas!$A$5:$A$1000=F$5),Base_Campanhas!$D$5:$D$1000))</f>
        <v/>
      </c>
      <c r="G23" s="19">
        <f>IF($B23="","",SUMPRODUCT(--(Base_Campanhas!$B$5:$B$1000=$B23),--(Base_Campanhas!$A$5:$A$1000=G$5),Base_Campanhas!$D$5:$D$1000))</f>
        <v/>
      </c>
      <c r="H23" s="19">
        <f>IF($B23="","",SUMPRODUCT(--(Base_Campanhas!$B$5:$B$1000=$B23),--(Base_Campanhas!$A$5:$A$1000=H$5),Base_Campanhas!$D$5:$D$1000))</f>
        <v/>
      </c>
      <c r="J23" s="14">
        <f>IF($B23="","",SUMPRODUCT(--(Base_Campanhas!$B$5:$B$1000=$B23),--(Base_Campanhas!$A$5:$A$1000=J$5),Base_Campanhas!$H$5:$H$1000))</f>
        <v/>
      </c>
      <c r="K23" s="14">
        <f>IF($B23="","",SUMPRODUCT(--(Base_Campanhas!$B$5:$B$1000=$B23),--(Base_Campanhas!$A$5:$A$1000=K$5),Base_Campanhas!$H$5:$H$1000))</f>
        <v/>
      </c>
      <c r="L23" s="14">
        <f>IF($B23="","",SUMPRODUCT(--(Base_Campanhas!$B$5:$B$1000=$B23),--(Base_Campanhas!$A$5:$A$1000=L$5),Base_Campanhas!$H$5:$H$1000))</f>
        <v/>
      </c>
      <c r="M23" s="14">
        <f>IF($B23="","",SUMPRODUCT(--(Base_Campanhas!$B$5:$B$1000=$B23),--(Base_Campanhas!$A$5:$A$1000=M$5),Base_Campanhas!$H$5:$H$1000))</f>
        <v/>
      </c>
      <c r="N23" s="14">
        <f>IF($B23="","",SUMPRODUCT(--(Base_Campanhas!$B$5:$B$1000=$B23),--(Base_Campanhas!$A$5:$A$1000=N$5),Base_Campanhas!$H$5:$H$1000))</f>
        <v/>
      </c>
      <c r="O23" s="14">
        <f>IF($B23="","",SUMPRODUCT(--(Base_Campanhas!$B$5:$B$1000=$B23),--(Base_Campanhas!$A$5:$A$1000=O$5),Base_Campanhas!$H$5:$H$1000))</f>
        <v/>
      </c>
      <c r="Q23" s="24">
        <f>IF($B23="","",IF(C23=0,0,SUMPRODUCT(--(Base_Campanhas!$B$5:$B$1000=$B23),--(Base_Campanhas!$A$5:$A$1000=Q$5),Base_Campanhas!$J$5:$J$1000)/C23))</f>
        <v/>
      </c>
      <c r="R23" s="24">
        <f>IF($B23="","",IF(D23=0,0,SUMPRODUCT(--(Base_Campanhas!$B$5:$B$1000=$B23),--(Base_Campanhas!$A$5:$A$1000=R$5),Base_Campanhas!$J$5:$J$1000)/D23))</f>
        <v/>
      </c>
      <c r="S23" s="24">
        <f>IF($B23="","",IF(E23=0,0,SUMPRODUCT(--(Base_Campanhas!$B$5:$B$1000=$B23),--(Base_Campanhas!$A$5:$A$1000=S$5),Base_Campanhas!$J$5:$J$1000)/E23))</f>
        <v/>
      </c>
      <c r="T23" s="24">
        <f>IF($B23="","",IF(F23=0,0,SUMPRODUCT(--(Base_Campanhas!$B$5:$B$1000=$B23),--(Base_Campanhas!$A$5:$A$1000=T$5),Base_Campanhas!$J$5:$J$1000)/F23))</f>
        <v/>
      </c>
      <c r="U23" s="24">
        <f>IF($B23="","",IF(G23=0,0,SUMPRODUCT(--(Base_Campanhas!$B$5:$B$1000=$B23),--(Base_Campanhas!$A$5:$A$1000=U$5),Base_Campanhas!$J$5:$J$1000)/G23))</f>
        <v/>
      </c>
      <c r="V23" s="24">
        <f>IF($B23="","",IF(H23=0,0,SUMPRODUCT(--(Base_Campanhas!$B$5:$B$1000=$B23),--(Base_Campanhas!$A$5:$A$1000=V$5),Base_Campanhas!$J$5:$J$1000)/H23))</f>
        <v/>
      </c>
    </row>
    <row r="24">
      <c r="B24" s="32" t="inlineStr">
        <is>
          <t>Shui - Niver 6a - Reconhecimento - Maio/26</t>
        </is>
      </c>
      <c r="C24" s="19">
        <f>IF($B24="","",SUMPRODUCT(--(Base_Campanhas!$B$5:$B$1000=$B24),--(Base_Campanhas!$A$5:$A$1000=C$5),Base_Campanhas!$D$5:$D$1000))</f>
        <v/>
      </c>
      <c r="D24" s="19">
        <f>IF($B24="","",SUMPRODUCT(--(Base_Campanhas!$B$5:$B$1000=$B24),--(Base_Campanhas!$A$5:$A$1000=D$5),Base_Campanhas!$D$5:$D$1000))</f>
        <v/>
      </c>
      <c r="E24" s="19">
        <f>IF($B24="","",SUMPRODUCT(--(Base_Campanhas!$B$5:$B$1000=$B24),--(Base_Campanhas!$A$5:$A$1000=E$5),Base_Campanhas!$D$5:$D$1000))</f>
        <v/>
      </c>
      <c r="F24" s="19">
        <f>IF($B24="","",SUMPRODUCT(--(Base_Campanhas!$B$5:$B$1000=$B24),--(Base_Campanhas!$A$5:$A$1000=F$5),Base_Campanhas!$D$5:$D$1000))</f>
        <v/>
      </c>
      <c r="G24" s="19">
        <f>IF($B24="","",SUMPRODUCT(--(Base_Campanhas!$B$5:$B$1000=$B24),--(Base_Campanhas!$A$5:$A$1000=G$5),Base_Campanhas!$D$5:$D$1000))</f>
        <v/>
      </c>
      <c r="H24" s="19">
        <f>IF($B24="","",SUMPRODUCT(--(Base_Campanhas!$B$5:$B$1000=$B24),--(Base_Campanhas!$A$5:$A$1000=H$5),Base_Campanhas!$D$5:$D$1000))</f>
        <v/>
      </c>
      <c r="J24" s="14">
        <f>IF($B24="","",SUMPRODUCT(--(Base_Campanhas!$B$5:$B$1000=$B24),--(Base_Campanhas!$A$5:$A$1000=J$5),Base_Campanhas!$H$5:$H$1000))</f>
        <v/>
      </c>
      <c r="K24" s="14">
        <f>IF($B24="","",SUMPRODUCT(--(Base_Campanhas!$B$5:$B$1000=$B24),--(Base_Campanhas!$A$5:$A$1000=K$5),Base_Campanhas!$H$5:$H$1000))</f>
        <v/>
      </c>
      <c r="L24" s="14">
        <f>IF($B24="","",SUMPRODUCT(--(Base_Campanhas!$B$5:$B$1000=$B24),--(Base_Campanhas!$A$5:$A$1000=L$5),Base_Campanhas!$H$5:$H$1000))</f>
        <v/>
      </c>
      <c r="M24" s="14">
        <f>IF($B24="","",SUMPRODUCT(--(Base_Campanhas!$B$5:$B$1000=$B24),--(Base_Campanhas!$A$5:$A$1000=M$5),Base_Campanhas!$H$5:$H$1000))</f>
        <v/>
      </c>
      <c r="N24" s="14">
        <f>IF($B24="","",SUMPRODUCT(--(Base_Campanhas!$B$5:$B$1000=$B24),--(Base_Campanhas!$A$5:$A$1000=N$5),Base_Campanhas!$H$5:$H$1000))</f>
        <v/>
      </c>
      <c r="O24" s="14">
        <f>IF($B24="","",SUMPRODUCT(--(Base_Campanhas!$B$5:$B$1000=$B24),--(Base_Campanhas!$A$5:$A$1000=O$5),Base_Campanhas!$H$5:$H$1000))</f>
        <v/>
      </c>
      <c r="Q24" s="24">
        <f>IF($B24="","",IF(C24=0,0,SUMPRODUCT(--(Base_Campanhas!$B$5:$B$1000=$B24),--(Base_Campanhas!$A$5:$A$1000=Q$5),Base_Campanhas!$J$5:$J$1000)/C24))</f>
        <v/>
      </c>
      <c r="R24" s="24">
        <f>IF($B24="","",IF(D24=0,0,SUMPRODUCT(--(Base_Campanhas!$B$5:$B$1000=$B24),--(Base_Campanhas!$A$5:$A$1000=R$5),Base_Campanhas!$J$5:$J$1000)/D24))</f>
        <v/>
      </c>
      <c r="S24" s="24">
        <f>IF($B24="","",IF(E24=0,0,SUMPRODUCT(--(Base_Campanhas!$B$5:$B$1000=$B24),--(Base_Campanhas!$A$5:$A$1000=S$5),Base_Campanhas!$J$5:$J$1000)/E24))</f>
        <v/>
      </c>
      <c r="T24" s="24">
        <f>IF($B24="","",IF(F24=0,0,SUMPRODUCT(--(Base_Campanhas!$B$5:$B$1000=$B24),--(Base_Campanhas!$A$5:$A$1000=T$5),Base_Campanhas!$J$5:$J$1000)/F24))</f>
        <v/>
      </c>
      <c r="U24" s="24">
        <f>IF($B24="","",IF(G24=0,0,SUMPRODUCT(--(Base_Campanhas!$B$5:$B$1000=$B24),--(Base_Campanhas!$A$5:$A$1000=U$5),Base_Campanhas!$J$5:$J$1000)/G24))</f>
        <v/>
      </c>
      <c r="V24" s="24">
        <f>IF($B24="","",IF(H24=0,0,SUMPRODUCT(--(Base_Campanhas!$B$5:$B$1000=$B24),--(Base_Campanhas!$A$5:$A$1000=V$5),Base_Campanhas!$J$5:$J$1000)/H24))</f>
        <v/>
      </c>
    </row>
    <row r="25">
      <c r="B25" s="32" t="n"/>
      <c r="C25" s="19">
        <f>IF($B25="","",SUMPRODUCT(--(Base_Campanhas!$B$5:$B$1000=$B25),--(Base_Campanhas!$A$5:$A$1000=C$5),Base_Campanhas!$D$5:$D$1000))</f>
        <v/>
      </c>
      <c r="D25" s="19">
        <f>IF($B25="","",SUMPRODUCT(--(Base_Campanhas!$B$5:$B$1000=$B25),--(Base_Campanhas!$A$5:$A$1000=D$5),Base_Campanhas!$D$5:$D$1000))</f>
        <v/>
      </c>
      <c r="E25" s="19">
        <f>IF($B25="","",SUMPRODUCT(--(Base_Campanhas!$B$5:$B$1000=$B25),--(Base_Campanhas!$A$5:$A$1000=E$5),Base_Campanhas!$D$5:$D$1000))</f>
        <v/>
      </c>
      <c r="F25" s="19">
        <f>IF($B25="","",SUMPRODUCT(--(Base_Campanhas!$B$5:$B$1000=$B25),--(Base_Campanhas!$A$5:$A$1000=F$5),Base_Campanhas!$D$5:$D$1000))</f>
        <v/>
      </c>
      <c r="G25" s="19">
        <f>IF($B25="","",SUMPRODUCT(--(Base_Campanhas!$B$5:$B$1000=$B25),--(Base_Campanhas!$A$5:$A$1000=G$5),Base_Campanhas!$D$5:$D$1000))</f>
        <v/>
      </c>
      <c r="H25" s="19">
        <f>IF($B25="","",SUMPRODUCT(--(Base_Campanhas!$B$5:$B$1000=$B25),--(Base_Campanhas!$A$5:$A$1000=H$5),Base_Campanhas!$D$5:$D$1000))</f>
        <v/>
      </c>
      <c r="J25" s="14">
        <f>IF($B25="","",SUMPRODUCT(--(Base_Campanhas!$B$5:$B$1000=$B25),--(Base_Campanhas!$A$5:$A$1000=J$5),Base_Campanhas!$H$5:$H$1000))</f>
        <v/>
      </c>
      <c r="K25" s="14">
        <f>IF($B25="","",SUMPRODUCT(--(Base_Campanhas!$B$5:$B$1000=$B25),--(Base_Campanhas!$A$5:$A$1000=K$5),Base_Campanhas!$H$5:$H$1000))</f>
        <v/>
      </c>
      <c r="L25" s="14">
        <f>IF($B25="","",SUMPRODUCT(--(Base_Campanhas!$B$5:$B$1000=$B25),--(Base_Campanhas!$A$5:$A$1000=L$5),Base_Campanhas!$H$5:$H$1000))</f>
        <v/>
      </c>
      <c r="M25" s="14">
        <f>IF($B25="","",SUMPRODUCT(--(Base_Campanhas!$B$5:$B$1000=$B25),--(Base_Campanhas!$A$5:$A$1000=M$5),Base_Campanhas!$H$5:$H$1000))</f>
        <v/>
      </c>
      <c r="N25" s="14">
        <f>IF($B25="","",SUMPRODUCT(--(Base_Campanhas!$B$5:$B$1000=$B25),--(Base_Campanhas!$A$5:$A$1000=N$5),Base_Campanhas!$H$5:$H$1000))</f>
        <v/>
      </c>
      <c r="O25" s="14">
        <f>IF($B25="","",SUMPRODUCT(--(Base_Campanhas!$B$5:$B$1000=$B25),--(Base_Campanhas!$A$5:$A$1000=O$5),Base_Campanhas!$H$5:$H$1000))</f>
        <v/>
      </c>
      <c r="Q25" s="24">
        <f>IF($B25="","",IF(C25=0,0,SUMPRODUCT(--(Base_Campanhas!$B$5:$B$1000=$B25),--(Base_Campanhas!$A$5:$A$1000=Q$5),Base_Campanhas!$J$5:$J$1000)/C25))</f>
        <v/>
      </c>
      <c r="R25" s="24">
        <f>IF($B25="","",IF(D25=0,0,SUMPRODUCT(--(Base_Campanhas!$B$5:$B$1000=$B25),--(Base_Campanhas!$A$5:$A$1000=R$5),Base_Campanhas!$J$5:$J$1000)/D25))</f>
        <v/>
      </c>
      <c r="S25" s="24">
        <f>IF($B25="","",IF(E25=0,0,SUMPRODUCT(--(Base_Campanhas!$B$5:$B$1000=$B25),--(Base_Campanhas!$A$5:$A$1000=S$5),Base_Campanhas!$J$5:$J$1000)/E25))</f>
        <v/>
      </c>
      <c r="T25" s="24">
        <f>IF($B25="","",IF(F25=0,0,SUMPRODUCT(--(Base_Campanhas!$B$5:$B$1000=$B25),--(Base_Campanhas!$A$5:$A$1000=T$5),Base_Campanhas!$J$5:$J$1000)/F25))</f>
        <v/>
      </c>
      <c r="U25" s="24">
        <f>IF($B25="","",IF(G25=0,0,SUMPRODUCT(--(Base_Campanhas!$B$5:$B$1000=$B25),--(Base_Campanhas!$A$5:$A$1000=U$5),Base_Campanhas!$J$5:$J$1000)/G25))</f>
        <v/>
      </c>
      <c r="V25" s="24">
        <f>IF($B25="","",IF(H25=0,0,SUMPRODUCT(--(Base_Campanhas!$B$5:$B$1000=$B25),--(Base_Campanhas!$A$5:$A$1000=V$5),Base_Campanhas!$J$5:$J$1000)/H25))</f>
        <v/>
      </c>
    </row>
    <row r="26">
      <c r="B26" s="32" t="n"/>
      <c r="C26" s="19">
        <f>IF($B26="","",SUMPRODUCT(--(Base_Campanhas!$B$5:$B$1000=$B26),--(Base_Campanhas!$A$5:$A$1000=C$5),Base_Campanhas!$D$5:$D$1000))</f>
        <v/>
      </c>
      <c r="D26" s="19">
        <f>IF($B26="","",SUMPRODUCT(--(Base_Campanhas!$B$5:$B$1000=$B26),--(Base_Campanhas!$A$5:$A$1000=D$5),Base_Campanhas!$D$5:$D$1000))</f>
        <v/>
      </c>
      <c r="E26" s="19">
        <f>IF($B26="","",SUMPRODUCT(--(Base_Campanhas!$B$5:$B$1000=$B26),--(Base_Campanhas!$A$5:$A$1000=E$5),Base_Campanhas!$D$5:$D$1000))</f>
        <v/>
      </c>
      <c r="F26" s="19">
        <f>IF($B26="","",SUMPRODUCT(--(Base_Campanhas!$B$5:$B$1000=$B26),--(Base_Campanhas!$A$5:$A$1000=F$5),Base_Campanhas!$D$5:$D$1000))</f>
        <v/>
      </c>
      <c r="G26" s="19">
        <f>IF($B26="","",SUMPRODUCT(--(Base_Campanhas!$B$5:$B$1000=$B26),--(Base_Campanhas!$A$5:$A$1000=G$5),Base_Campanhas!$D$5:$D$1000))</f>
        <v/>
      </c>
      <c r="H26" s="19">
        <f>IF($B26="","",SUMPRODUCT(--(Base_Campanhas!$B$5:$B$1000=$B26),--(Base_Campanhas!$A$5:$A$1000=H$5),Base_Campanhas!$D$5:$D$1000))</f>
        <v/>
      </c>
      <c r="J26" s="14">
        <f>IF($B26="","",SUMPRODUCT(--(Base_Campanhas!$B$5:$B$1000=$B26),--(Base_Campanhas!$A$5:$A$1000=J$5),Base_Campanhas!$H$5:$H$1000))</f>
        <v/>
      </c>
      <c r="K26" s="14">
        <f>IF($B26="","",SUMPRODUCT(--(Base_Campanhas!$B$5:$B$1000=$B26),--(Base_Campanhas!$A$5:$A$1000=K$5),Base_Campanhas!$H$5:$H$1000))</f>
        <v/>
      </c>
      <c r="L26" s="14">
        <f>IF($B26="","",SUMPRODUCT(--(Base_Campanhas!$B$5:$B$1000=$B26),--(Base_Campanhas!$A$5:$A$1000=L$5),Base_Campanhas!$H$5:$H$1000))</f>
        <v/>
      </c>
      <c r="M26" s="14">
        <f>IF($B26="","",SUMPRODUCT(--(Base_Campanhas!$B$5:$B$1000=$B26),--(Base_Campanhas!$A$5:$A$1000=M$5),Base_Campanhas!$H$5:$H$1000))</f>
        <v/>
      </c>
      <c r="N26" s="14">
        <f>IF($B26="","",SUMPRODUCT(--(Base_Campanhas!$B$5:$B$1000=$B26),--(Base_Campanhas!$A$5:$A$1000=N$5),Base_Campanhas!$H$5:$H$1000))</f>
        <v/>
      </c>
      <c r="O26" s="14">
        <f>IF($B26="","",SUMPRODUCT(--(Base_Campanhas!$B$5:$B$1000=$B26),--(Base_Campanhas!$A$5:$A$1000=O$5),Base_Campanhas!$H$5:$H$1000))</f>
        <v/>
      </c>
      <c r="Q26" s="24">
        <f>IF($B26="","",IF(C26=0,0,SUMPRODUCT(--(Base_Campanhas!$B$5:$B$1000=$B26),--(Base_Campanhas!$A$5:$A$1000=Q$5),Base_Campanhas!$J$5:$J$1000)/C26))</f>
        <v/>
      </c>
      <c r="R26" s="24">
        <f>IF($B26="","",IF(D26=0,0,SUMPRODUCT(--(Base_Campanhas!$B$5:$B$1000=$B26),--(Base_Campanhas!$A$5:$A$1000=R$5),Base_Campanhas!$J$5:$J$1000)/D26))</f>
        <v/>
      </c>
      <c r="S26" s="24">
        <f>IF($B26="","",IF(E26=0,0,SUMPRODUCT(--(Base_Campanhas!$B$5:$B$1000=$B26),--(Base_Campanhas!$A$5:$A$1000=S$5),Base_Campanhas!$J$5:$J$1000)/E26))</f>
        <v/>
      </c>
      <c r="T26" s="24">
        <f>IF($B26="","",IF(F26=0,0,SUMPRODUCT(--(Base_Campanhas!$B$5:$B$1000=$B26),--(Base_Campanhas!$A$5:$A$1000=T$5),Base_Campanhas!$J$5:$J$1000)/F26))</f>
        <v/>
      </c>
      <c r="U26" s="24">
        <f>IF($B26="","",IF(G26=0,0,SUMPRODUCT(--(Base_Campanhas!$B$5:$B$1000=$B26),--(Base_Campanhas!$A$5:$A$1000=U$5),Base_Campanhas!$J$5:$J$1000)/G26))</f>
        <v/>
      </c>
      <c r="V26" s="24">
        <f>IF($B26="","",IF(H26=0,0,SUMPRODUCT(--(Base_Campanhas!$B$5:$B$1000=$B26),--(Base_Campanhas!$A$5:$A$1000=V$5),Base_Campanhas!$J$5:$J$1000)/H26))</f>
        <v/>
      </c>
    </row>
    <row r="27">
      <c r="B27" s="32" t="n"/>
      <c r="C27" s="19">
        <f>IF($B27="","",SUMPRODUCT(--(Base_Campanhas!$B$5:$B$1000=$B27),--(Base_Campanhas!$A$5:$A$1000=C$5),Base_Campanhas!$D$5:$D$1000))</f>
        <v/>
      </c>
      <c r="D27" s="19">
        <f>IF($B27="","",SUMPRODUCT(--(Base_Campanhas!$B$5:$B$1000=$B27),--(Base_Campanhas!$A$5:$A$1000=D$5),Base_Campanhas!$D$5:$D$1000))</f>
        <v/>
      </c>
      <c r="E27" s="19">
        <f>IF($B27="","",SUMPRODUCT(--(Base_Campanhas!$B$5:$B$1000=$B27),--(Base_Campanhas!$A$5:$A$1000=E$5),Base_Campanhas!$D$5:$D$1000))</f>
        <v/>
      </c>
      <c r="F27" s="19">
        <f>IF($B27="","",SUMPRODUCT(--(Base_Campanhas!$B$5:$B$1000=$B27),--(Base_Campanhas!$A$5:$A$1000=F$5),Base_Campanhas!$D$5:$D$1000))</f>
        <v/>
      </c>
      <c r="G27" s="19">
        <f>IF($B27="","",SUMPRODUCT(--(Base_Campanhas!$B$5:$B$1000=$B27),--(Base_Campanhas!$A$5:$A$1000=G$5),Base_Campanhas!$D$5:$D$1000))</f>
        <v/>
      </c>
      <c r="H27" s="19">
        <f>IF($B27="","",SUMPRODUCT(--(Base_Campanhas!$B$5:$B$1000=$B27),--(Base_Campanhas!$A$5:$A$1000=H$5),Base_Campanhas!$D$5:$D$1000))</f>
        <v/>
      </c>
      <c r="J27" s="14">
        <f>IF($B27="","",SUMPRODUCT(--(Base_Campanhas!$B$5:$B$1000=$B27),--(Base_Campanhas!$A$5:$A$1000=J$5),Base_Campanhas!$H$5:$H$1000))</f>
        <v/>
      </c>
      <c r="K27" s="14">
        <f>IF($B27="","",SUMPRODUCT(--(Base_Campanhas!$B$5:$B$1000=$B27),--(Base_Campanhas!$A$5:$A$1000=K$5),Base_Campanhas!$H$5:$H$1000))</f>
        <v/>
      </c>
      <c r="L27" s="14">
        <f>IF($B27="","",SUMPRODUCT(--(Base_Campanhas!$B$5:$B$1000=$B27),--(Base_Campanhas!$A$5:$A$1000=L$5),Base_Campanhas!$H$5:$H$1000))</f>
        <v/>
      </c>
      <c r="M27" s="14">
        <f>IF($B27="","",SUMPRODUCT(--(Base_Campanhas!$B$5:$B$1000=$B27),--(Base_Campanhas!$A$5:$A$1000=M$5),Base_Campanhas!$H$5:$H$1000))</f>
        <v/>
      </c>
      <c r="N27" s="14">
        <f>IF($B27="","",SUMPRODUCT(--(Base_Campanhas!$B$5:$B$1000=$B27),--(Base_Campanhas!$A$5:$A$1000=N$5),Base_Campanhas!$H$5:$H$1000))</f>
        <v/>
      </c>
      <c r="O27" s="14">
        <f>IF($B27="","",SUMPRODUCT(--(Base_Campanhas!$B$5:$B$1000=$B27),--(Base_Campanhas!$A$5:$A$1000=O$5),Base_Campanhas!$H$5:$H$1000))</f>
        <v/>
      </c>
      <c r="Q27" s="24">
        <f>IF($B27="","",IF(C27=0,0,SUMPRODUCT(--(Base_Campanhas!$B$5:$B$1000=$B27),--(Base_Campanhas!$A$5:$A$1000=Q$5),Base_Campanhas!$J$5:$J$1000)/C27))</f>
        <v/>
      </c>
      <c r="R27" s="24">
        <f>IF($B27="","",IF(D27=0,0,SUMPRODUCT(--(Base_Campanhas!$B$5:$B$1000=$B27),--(Base_Campanhas!$A$5:$A$1000=R$5),Base_Campanhas!$J$5:$J$1000)/D27))</f>
        <v/>
      </c>
      <c r="S27" s="24">
        <f>IF($B27="","",IF(E27=0,0,SUMPRODUCT(--(Base_Campanhas!$B$5:$B$1000=$B27),--(Base_Campanhas!$A$5:$A$1000=S$5),Base_Campanhas!$J$5:$J$1000)/E27))</f>
        <v/>
      </c>
      <c r="T27" s="24">
        <f>IF($B27="","",IF(F27=0,0,SUMPRODUCT(--(Base_Campanhas!$B$5:$B$1000=$B27),--(Base_Campanhas!$A$5:$A$1000=T$5),Base_Campanhas!$J$5:$J$1000)/F27))</f>
        <v/>
      </c>
      <c r="U27" s="24">
        <f>IF($B27="","",IF(G27=0,0,SUMPRODUCT(--(Base_Campanhas!$B$5:$B$1000=$B27),--(Base_Campanhas!$A$5:$A$1000=U$5),Base_Campanhas!$J$5:$J$1000)/G27))</f>
        <v/>
      </c>
      <c r="V27" s="24">
        <f>IF($B27="","",IF(H27=0,0,SUMPRODUCT(--(Base_Campanhas!$B$5:$B$1000=$B27),--(Base_Campanhas!$A$5:$A$1000=V$5),Base_Campanhas!$J$5:$J$1000)/H27))</f>
        <v/>
      </c>
    </row>
    <row r="28">
      <c r="B28" s="32" t="n"/>
      <c r="C28" s="19">
        <f>IF($B28="","",SUMPRODUCT(--(Base_Campanhas!$B$5:$B$1000=$B28),--(Base_Campanhas!$A$5:$A$1000=C$5),Base_Campanhas!$D$5:$D$1000))</f>
        <v/>
      </c>
      <c r="D28" s="19">
        <f>IF($B28="","",SUMPRODUCT(--(Base_Campanhas!$B$5:$B$1000=$B28),--(Base_Campanhas!$A$5:$A$1000=D$5),Base_Campanhas!$D$5:$D$1000))</f>
        <v/>
      </c>
      <c r="E28" s="19">
        <f>IF($B28="","",SUMPRODUCT(--(Base_Campanhas!$B$5:$B$1000=$B28),--(Base_Campanhas!$A$5:$A$1000=E$5),Base_Campanhas!$D$5:$D$1000))</f>
        <v/>
      </c>
      <c r="F28" s="19">
        <f>IF($B28="","",SUMPRODUCT(--(Base_Campanhas!$B$5:$B$1000=$B28),--(Base_Campanhas!$A$5:$A$1000=F$5),Base_Campanhas!$D$5:$D$1000))</f>
        <v/>
      </c>
      <c r="G28" s="19">
        <f>IF($B28="","",SUMPRODUCT(--(Base_Campanhas!$B$5:$B$1000=$B28),--(Base_Campanhas!$A$5:$A$1000=G$5),Base_Campanhas!$D$5:$D$1000))</f>
        <v/>
      </c>
      <c r="H28" s="19">
        <f>IF($B28="","",SUMPRODUCT(--(Base_Campanhas!$B$5:$B$1000=$B28),--(Base_Campanhas!$A$5:$A$1000=H$5),Base_Campanhas!$D$5:$D$1000))</f>
        <v/>
      </c>
      <c r="J28" s="14">
        <f>IF($B28="","",SUMPRODUCT(--(Base_Campanhas!$B$5:$B$1000=$B28),--(Base_Campanhas!$A$5:$A$1000=J$5),Base_Campanhas!$H$5:$H$1000))</f>
        <v/>
      </c>
      <c r="K28" s="14">
        <f>IF($B28="","",SUMPRODUCT(--(Base_Campanhas!$B$5:$B$1000=$B28),--(Base_Campanhas!$A$5:$A$1000=K$5),Base_Campanhas!$H$5:$H$1000))</f>
        <v/>
      </c>
      <c r="L28" s="14">
        <f>IF($B28="","",SUMPRODUCT(--(Base_Campanhas!$B$5:$B$1000=$B28),--(Base_Campanhas!$A$5:$A$1000=L$5),Base_Campanhas!$H$5:$H$1000))</f>
        <v/>
      </c>
      <c r="M28" s="14">
        <f>IF($B28="","",SUMPRODUCT(--(Base_Campanhas!$B$5:$B$1000=$B28),--(Base_Campanhas!$A$5:$A$1000=M$5),Base_Campanhas!$H$5:$H$1000))</f>
        <v/>
      </c>
      <c r="N28" s="14">
        <f>IF($B28="","",SUMPRODUCT(--(Base_Campanhas!$B$5:$B$1000=$B28),--(Base_Campanhas!$A$5:$A$1000=N$5),Base_Campanhas!$H$5:$H$1000))</f>
        <v/>
      </c>
      <c r="O28" s="14">
        <f>IF($B28="","",SUMPRODUCT(--(Base_Campanhas!$B$5:$B$1000=$B28),--(Base_Campanhas!$A$5:$A$1000=O$5),Base_Campanhas!$H$5:$H$1000))</f>
        <v/>
      </c>
      <c r="Q28" s="24">
        <f>IF($B28="","",IF(C28=0,0,SUMPRODUCT(--(Base_Campanhas!$B$5:$B$1000=$B28),--(Base_Campanhas!$A$5:$A$1000=Q$5),Base_Campanhas!$J$5:$J$1000)/C28))</f>
        <v/>
      </c>
      <c r="R28" s="24">
        <f>IF($B28="","",IF(D28=0,0,SUMPRODUCT(--(Base_Campanhas!$B$5:$B$1000=$B28),--(Base_Campanhas!$A$5:$A$1000=R$5),Base_Campanhas!$J$5:$J$1000)/D28))</f>
        <v/>
      </c>
      <c r="S28" s="24">
        <f>IF($B28="","",IF(E28=0,0,SUMPRODUCT(--(Base_Campanhas!$B$5:$B$1000=$B28),--(Base_Campanhas!$A$5:$A$1000=S$5),Base_Campanhas!$J$5:$J$1000)/E28))</f>
        <v/>
      </c>
      <c r="T28" s="24">
        <f>IF($B28="","",IF(F28=0,0,SUMPRODUCT(--(Base_Campanhas!$B$5:$B$1000=$B28),--(Base_Campanhas!$A$5:$A$1000=T$5),Base_Campanhas!$J$5:$J$1000)/F28))</f>
        <v/>
      </c>
      <c r="U28" s="24">
        <f>IF($B28="","",IF(G28=0,0,SUMPRODUCT(--(Base_Campanhas!$B$5:$B$1000=$B28),--(Base_Campanhas!$A$5:$A$1000=U$5),Base_Campanhas!$J$5:$J$1000)/G28))</f>
        <v/>
      </c>
      <c r="V28" s="24">
        <f>IF($B28="","",IF(H28=0,0,SUMPRODUCT(--(Base_Campanhas!$B$5:$B$1000=$B28),--(Base_Campanhas!$A$5:$A$1000=V$5),Base_Campanhas!$J$5:$J$1000)/H28))</f>
        <v/>
      </c>
    </row>
    <row r="29">
      <c r="B29" s="32" t="n"/>
      <c r="C29" s="19">
        <f>IF($B29="","",SUMPRODUCT(--(Base_Campanhas!$B$5:$B$1000=$B29),--(Base_Campanhas!$A$5:$A$1000=C$5),Base_Campanhas!$D$5:$D$1000))</f>
        <v/>
      </c>
      <c r="D29" s="19">
        <f>IF($B29="","",SUMPRODUCT(--(Base_Campanhas!$B$5:$B$1000=$B29),--(Base_Campanhas!$A$5:$A$1000=D$5),Base_Campanhas!$D$5:$D$1000))</f>
        <v/>
      </c>
      <c r="E29" s="19">
        <f>IF($B29="","",SUMPRODUCT(--(Base_Campanhas!$B$5:$B$1000=$B29),--(Base_Campanhas!$A$5:$A$1000=E$5),Base_Campanhas!$D$5:$D$1000))</f>
        <v/>
      </c>
      <c r="F29" s="19">
        <f>IF($B29="","",SUMPRODUCT(--(Base_Campanhas!$B$5:$B$1000=$B29),--(Base_Campanhas!$A$5:$A$1000=F$5),Base_Campanhas!$D$5:$D$1000))</f>
        <v/>
      </c>
      <c r="G29" s="19">
        <f>IF($B29="","",SUMPRODUCT(--(Base_Campanhas!$B$5:$B$1000=$B29),--(Base_Campanhas!$A$5:$A$1000=G$5),Base_Campanhas!$D$5:$D$1000))</f>
        <v/>
      </c>
      <c r="H29" s="19">
        <f>IF($B29="","",SUMPRODUCT(--(Base_Campanhas!$B$5:$B$1000=$B29),--(Base_Campanhas!$A$5:$A$1000=H$5),Base_Campanhas!$D$5:$D$1000))</f>
        <v/>
      </c>
      <c r="J29" s="14">
        <f>IF($B29="","",SUMPRODUCT(--(Base_Campanhas!$B$5:$B$1000=$B29),--(Base_Campanhas!$A$5:$A$1000=J$5),Base_Campanhas!$H$5:$H$1000))</f>
        <v/>
      </c>
      <c r="K29" s="14">
        <f>IF($B29="","",SUMPRODUCT(--(Base_Campanhas!$B$5:$B$1000=$B29),--(Base_Campanhas!$A$5:$A$1000=K$5),Base_Campanhas!$H$5:$H$1000))</f>
        <v/>
      </c>
      <c r="L29" s="14">
        <f>IF($B29="","",SUMPRODUCT(--(Base_Campanhas!$B$5:$B$1000=$B29),--(Base_Campanhas!$A$5:$A$1000=L$5),Base_Campanhas!$H$5:$H$1000))</f>
        <v/>
      </c>
      <c r="M29" s="14">
        <f>IF($B29="","",SUMPRODUCT(--(Base_Campanhas!$B$5:$B$1000=$B29),--(Base_Campanhas!$A$5:$A$1000=M$5),Base_Campanhas!$H$5:$H$1000))</f>
        <v/>
      </c>
      <c r="N29" s="14">
        <f>IF($B29="","",SUMPRODUCT(--(Base_Campanhas!$B$5:$B$1000=$B29),--(Base_Campanhas!$A$5:$A$1000=N$5),Base_Campanhas!$H$5:$H$1000))</f>
        <v/>
      </c>
      <c r="O29" s="14">
        <f>IF($B29="","",SUMPRODUCT(--(Base_Campanhas!$B$5:$B$1000=$B29),--(Base_Campanhas!$A$5:$A$1000=O$5),Base_Campanhas!$H$5:$H$1000))</f>
        <v/>
      </c>
      <c r="Q29" s="24">
        <f>IF($B29="","",IF(C29=0,0,SUMPRODUCT(--(Base_Campanhas!$B$5:$B$1000=$B29),--(Base_Campanhas!$A$5:$A$1000=Q$5),Base_Campanhas!$J$5:$J$1000)/C29))</f>
        <v/>
      </c>
      <c r="R29" s="24">
        <f>IF($B29="","",IF(D29=0,0,SUMPRODUCT(--(Base_Campanhas!$B$5:$B$1000=$B29),--(Base_Campanhas!$A$5:$A$1000=R$5),Base_Campanhas!$J$5:$J$1000)/D29))</f>
        <v/>
      </c>
      <c r="S29" s="24">
        <f>IF($B29="","",IF(E29=0,0,SUMPRODUCT(--(Base_Campanhas!$B$5:$B$1000=$B29),--(Base_Campanhas!$A$5:$A$1000=S$5),Base_Campanhas!$J$5:$J$1000)/E29))</f>
        <v/>
      </c>
      <c r="T29" s="24">
        <f>IF($B29="","",IF(F29=0,0,SUMPRODUCT(--(Base_Campanhas!$B$5:$B$1000=$B29),--(Base_Campanhas!$A$5:$A$1000=T$5),Base_Campanhas!$J$5:$J$1000)/F29))</f>
        <v/>
      </c>
      <c r="U29" s="24">
        <f>IF($B29="","",IF(G29=0,0,SUMPRODUCT(--(Base_Campanhas!$B$5:$B$1000=$B29),--(Base_Campanhas!$A$5:$A$1000=U$5),Base_Campanhas!$J$5:$J$1000)/G29))</f>
        <v/>
      </c>
      <c r="V29" s="24">
        <f>IF($B29="","",IF(H29=0,0,SUMPRODUCT(--(Base_Campanhas!$B$5:$B$1000=$B29),--(Base_Campanhas!$A$5:$A$1000=V$5),Base_Campanhas!$J$5:$J$1000)/H29))</f>
        <v/>
      </c>
    </row>
    <row r="30">
      <c r="B30" s="33" t="inlineStr">
        <is>
          <t>Total das campanhas listadas</t>
        </is>
      </c>
      <c r="C30" s="34">
        <f>SUM(C6:C29)</f>
        <v/>
      </c>
      <c r="D30" s="34">
        <f>SUM(D6:D29)</f>
        <v/>
      </c>
      <c r="E30" s="34">
        <f>SUM(E6:E29)</f>
        <v/>
      </c>
      <c r="F30" s="34">
        <f>SUM(F6:F29)</f>
        <v/>
      </c>
      <c r="G30" s="34">
        <f>SUM(G6:G29)</f>
        <v/>
      </c>
      <c r="H30" s="34">
        <f>SUM(H6:H29)</f>
        <v/>
      </c>
      <c r="J30" s="35">
        <f>SUM(J6:J29)</f>
        <v/>
      </c>
      <c r="K30" s="35">
        <f>SUM(K6:K29)</f>
        <v/>
      </c>
      <c r="L30" s="35">
        <f>SUM(L6:L29)</f>
        <v/>
      </c>
      <c r="M30" s="35">
        <f>SUM(M6:M29)</f>
        <v/>
      </c>
      <c r="N30" s="35">
        <f>SUM(N6:N29)</f>
        <v/>
      </c>
      <c r="O30" s="35">
        <f>SUM(O6:O29)</f>
        <v/>
      </c>
      <c r="Q30" s="36">
        <f>IF(C30=0,0,SUMPRODUCT(C6:C29,Q6:Q29)/C30)</f>
        <v/>
      </c>
      <c r="R30" s="36">
        <f>IF(D30=0,0,SUMPRODUCT(D6:D29,R6:R29)/D30)</f>
        <v/>
      </c>
      <c r="S30" s="36">
        <f>IF(E30=0,0,SUMPRODUCT(E6:E29,S6:S29)/E30)</f>
        <v/>
      </c>
      <c r="T30" s="36">
        <f>IF(F30=0,0,SUMPRODUCT(F6:F29,T6:T29)/F30)</f>
        <v/>
      </c>
      <c r="U30" s="36">
        <f>IF(G30=0,0,SUMPRODUCT(G6:G29,U6:U29)/G30)</f>
        <v/>
      </c>
      <c r="V30" s="36">
        <f>IF(H30=0,0,SUMPRODUCT(H6:H29,V6:V29)/H30)</f>
        <v/>
      </c>
    </row>
    <row r="31">
      <c r="B31" s="37" t="inlineStr">
        <is>
          <t>Investimento total na Base_Campanhas (deve igualar o total acima)</t>
        </is>
      </c>
      <c r="C31" s="38">
        <f>SUMIFS(Base_Campanhas!$D$5:$D$1000,Base_Campanhas!$A$5:$A$1000,C$5)</f>
        <v/>
      </c>
      <c r="D31" s="38">
        <f>SUMIFS(Base_Campanhas!$D$5:$D$1000,Base_Campanhas!$A$5:$A$1000,D$5)</f>
        <v/>
      </c>
      <c r="E31" s="38">
        <f>SUMIFS(Base_Campanhas!$D$5:$D$1000,Base_Campanhas!$A$5:$A$1000,E$5)</f>
        <v/>
      </c>
      <c r="F31" s="38">
        <f>SUMIFS(Base_Campanhas!$D$5:$D$1000,Base_Campanhas!$A$5:$A$1000,F$5)</f>
        <v/>
      </c>
      <c r="G31" s="38">
        <f>SUMIFS(Base_Campanhas!$D$5:$D$1000,Base_Campanhas!$A$5:$A$1000,G$5)</f>
        <v/>
      </c>
      <c r="H31" s="38">
        <f>SUMIFS(Base_Campanhas!$D$5:$D$1000,Base_Campanhas!$A$5:$A$1000,H$5)</f>
        <v/>
      </c>
    </row>
    <row r="32">
      <c r="B32" s="33" t="inlineStr">
        <is>
          <t>Campanhas fora da lista (diferença)</t>
        </is>
      </c>
      <c r="C32" s="39">
        <f>C31-C30</f>
        <v/>
      </c>
      <c r="D32" s="39">
        <f>D31-D30</f>
        <v/>
      </c>
      <c r="E32" s="39">
        <f>E31-E30</f>
        <v/>
      </c>
      <c r="F32" s="39">
        <f>F31-F30</f>
        <v/>
      </c>
      <c r="G32" s="39">
        <f>G31-G30</f>
        <v/>
      </c>
      <c r="H32" s="39">
        <f>H31-H30</f>
        <v/>
      </c>
    </row>
  </sheetData>
  <mergeCells count="3">
    <mergeCell ref="J4:O4"/>
    <mergeCell ref="Q4:V4"/>
    <mergeCell ref="C4:H4"/>
  </mergeCells>
  <conditionalFormatting sqref="C32:H32">
    <cfRule type="expression" priority="1" dxfId="2">
      <formula>ABS(C32)&gt;0.5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BF9000"/>
    <outlinePr summaryBelow="1" summaryRight="1"/>
    <pageSetUpPr/>
  </sheetPr>
  <dimension ref="A1:F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70" customWidth="1" min="3" max="3"/>
    <col width="34" customWidth="1" min="4" max="4"/>
    <col width="40" customWidth="1" min="5" max="5"/>
    <col width="18" customWidth="1" min="6" max="6"/>
  </cols>
  <sheetData>
    <row r="1">
      <c r="A1" s="1" t="inlineStr">
        <is>
          <t>Registro mensal de fatos e decisões</t>
        </is>
      </c>
    </row>
    <row r="2">
      <c r="A2" s="2" t="inlineStr">
        <is>
          <t>Fatos vêm dos dados. As colunas amarelas são para a decisão e o responsável.</t>
        </is>
      </c>
    </row>
    <row r="4">
      <c r="B4" s="7" t="inlineStr">
        <is>
          <t>Mês</t>
        </is>
      </c>
      <c r="C4" s="7" t="inlineStr">
        <is>
          <t>Fato observado nos dados</t>
        </is>
      </c>
      <c r="D4" s="7" t="inlineStr">
        <is>
          <t>Onde conferir</t>
        </is>
      </c>
      <c r="E4" s="7" t="inlineStr">
        <is>
          <t>Decisão tomada</t>
        </is>
      </c>
      <c r="F4" s="7" t="inlineStr">
        <is>
          <t>Responsável</t>
        </is>
      </c>
    </row>
    <row r="5" ht="30" customHeight="1">
      <c r="B5" s="40" t="n">
        <v>46204</v>
      </c>
      <c r="C5" s="41" t="inlineStr">
        <is>
          <t>Dia 20/07 teve 108 compras com R$ 892 de investimento, dia da live das 19h.</t>
        </is>
      </c>
      <c r="D5" s="41" t="inlineStr">
        <is>
          <t>Base_Diario, Base_Conjuntos (LIVE 19h - 20/07)</t>
        </is>
      </c>
      <c r="E5" s="42" t="n"/>
      <c r="F5" s="42" t="n"/>
    </row>
    <row r="6" ht="30" customHeight="1">
      <c r="B6" s="40" t="n">
        <v>46204</v>
      </c>
      <c r="C6" s="41" t="inlineStr">
        <is>
          <t>Investimento subiu de cerca de R$ 300 por dia no início do mês para R$ 5.453 em 31/07, com ROAS de 0,89 nesse dia.</t>
        </is>
      </c>
      <c r="D6" s="41" t="inlineStr">
        <is>
          <t>Base_Diario</t>
        </is>
      </c>
      <c r="E6" s="42" t="n"/>
      <c r="F6" s="42" t="n"/>
    </row>
    <row r="7" ht="30" customHeight="1">
      <c r="B7" s="40" t="n">
        <v>46235</v>
      </c>
      <c r="C7" s="41" t="inlineStr">
        <is>
          <t>Dias 06 e 07/08 somaram 722 compras, ligados à live do Dia dos Pais.</t>
        </is>
      </c>
      <c r="D7" s="41" t="inlineStr">
        <is>
          <t>Base_Diario, Base_Conjuntos</t>
        </is>
      </c>
      <c r="E7" s="42" t="n"/>
      <c r="F7" s="42" t="n"/>
    </row>
    <row r="8" ht="30" customHeight="1">
      <c r="B8" s="40" t="n">
        <v>46235</v>
      </c>
      <c r="C8" s="41" t="inlineStr">
        <is>
          <t>Sem investimento registrado em 21 a 24/08 e em 28 a 31/08. O mês fechou com ROAS menor que julho.</t>
        </is>
      </c>
      <c r="D8" s="41" t="inlineStr">
        <is>
          <t>Base_Diario, Resumo_Mensal</t>
        </is>
      </c>
      <c r="E8" s="42" t="n"/>
      <c r="F8" s="42" t="n"/>
    </row>
    <row r="9" ht="30" customHeight="1">
      <c r="B9" s="40" t="n">
        <v>46266</v>
      </c>
      <c r="C9" s="41" t="inlineStr">
        <is>
          <t>Sem investimento em 01 a 03/09. A partir de 04/09 o gasto diário ficou entre R$ 270 e R$ 2.034.</t>
        </is>
      </c>
      <c r="D9" s="41" t="inlineStr">
        <is>
          <t>Base_Diario</t>
        </is>
      </c>
      <c r="E9" s="42" t="n"/>
      <c r="F9" s="42" t="n"/>
    </row>
    <row r="10" ht="30" customHeight="1">
      <c r="B10" s="40" t="n">
        <v>46266</v>
      </c>
      <c r="C10" s="41" t="inlineStr">
        <is>
          <t>Campanha Axiom_Persona00 concentrou R$ 6.851 no mês com ROAS de 1,74, abaixo do ROAS dos demais conjuntos de venda.</t>
        </is>
      </c>
      <c r="D10" s="41" t="inlineStr">
        <is>
          <t>Base_Conjuntos</t>
        </is>
      </c>
      <c r="E10" s="42" t="n"/>
      <c r="F10" s="42" t="n"/>
    </row>
    <row r="11" ht="30" customHeight="1">
      <c r="B11" s="40" t="n">
        <v>46296</v>
      </c>
      <c r="C11" s="41" t="inlineStr">
        <is>
          <t>Dias 07 e 08/10 concentram 95% das compras do mês até agora (1.391 de 1.461).</t>
        </is>
      </c>
      <c r="D11" s="41" t="inlineStr">
        <is>
          <t>Base_Diario</t>
        </is>
      </c>
      <c r="E11" s="42" t="n"/>
      <c r="F11" s="42" t="n"/>
    </row>
    <row r="12" ht="30" customHeight="1">
      <c r="B12" s="40" t="n">
        <v>46296</v>
      </c>
      <c r="C12" s="41" t="inlineStr">
        <is>
          <t>Remarketing Axiom 04R teve ROAS 21,0 com R$ 5.545 e a Persona Aberta [OUT] ROAS 22,2 com R$ 4.385.</t>
        </is>
      </c>
      <c r="D12" s="41" t="inlineStr">
        <is>
          <t>Base_Conjuntos</t>
        </is>
      </c>
      <c r="E12" s="42" t="n"/>
      <c r="F12" s="42" t="n"/>
    </row>
    <row r="13">
      <c r="B13" s="40" t="n"/>
      <c r="C13" s="32" t="n"/>
      <c r="D13" s="32" t="n"/>
      <c r="E13" s="42" t="n"/>
      <c r="F13" s="42" t="n"/>
    </row>
    <row r="14">
      <c r="B14" s="40" t="n"/>
      <c r="C14" s="32" t="n"/>
      <c r="D14" s="32" t="n"/>
      <c r="E14" s="42" t="n"/>
      <c r="F14" s="42" t="n"/>
    </row>
    <row r="15">
      <c r="B15" s="40" t="n"/>
      <c r="C15" s="32" t="n"/>
      <c r="D15" s="32" t="n"/>
      <c r="E15" s="42" t="n"/>
      <c r="F15" s="42" t="n"/>
    </row>
    <row r="16">
      <c r="B16" s="40" t="n"/>
      <c r="C16" s="32" t="n"/>
      <c r="D16" s="32" t="n"/>
      <c r="E16" s="42" t="n"/>
      <c r="F16" s="42" t="n"/>
    </row>
    <row r="17">
      <c r="B17" s="40" t="n"/>
      <c r="C17" s="32" t="n"/>
      <c r="D17" s="32" t="n"/>
      <c r="E17" s="42" t="n"/>
      <c r="F17" s="42" t="n"/>
    </row>
    <row r="18">
      <c r="B18" s="40" t="n"/>
      <c r="C18" s="32" t="n"/>
      <c r="D18" s="32" t="n"/>
      <c r="E18" s="42" t="n"/>
      <c r="F18" s="42" t="n"/>
    </row>
    <row r="19">
      <c r="B19" s="40" t="n"/>
      <c r="C19" s="32" t="n"/>
      <c r="D19" s="32" t="n"/>
      <c r="E19" s="42" t="n"/>
      <c r="F19" s="42" t="n"/>
    </row>
    <row r="20">
      <c r="B20" s="40" t="n"/>
      <c r="C20" s="32" t="n"/>
      <c r="D20" s="32" t="n"/>
      <c r="E20" s="42" t="n"/>
      <c r="F20" s="42" t="n"/>
    </row>
    <row r="21">
      <c r="B21" s="40" t="n"/>
      <c r="C21" s="32" t="n"/>
      <c r="D21" s="32" t="n"/>
      <c r="E21" s="42" t="n"/>
      <c r="F21" s="42" t="n"/>
    </row>
    <row r="22">
      <c r="B22" s="40" t="n"/>
      <c r="C22" s="32" t="n"/>
      <c r="D22" s="32" t="n"/>
      <c r="E22" s="42" t="n"/>
      <c r="F22" s="42" t="n"/>
    </row>
    <row r="23">
      <c r="B23" s="40" t="n"/>
      <c r="C23" s="32" t="n"/>
      <c r="D23" s="32" t="n"/>
      <c r="E23" s="42" t="n"/>
      <c r="F23" s="42" t="n"/>
    </row>
    <row r="24">
      <c r="B24" s="40" t="n"/>
      <c r="C24" s="32" t="n"/>
      <c r="D24" s="32" t="n"/>
      <c r="E24" s="42" t="n"/>
      <c r="F24" s="42" t="n"/>
    </row>
    <row r="25">
      <c r="B25" s="40" t="n"/>
      <c r="C25" s="32" t="n"/>
      <c r="D25" s="32" t="n"/>
      <c r="E25" s="42" t="n"/>
      <c r="F25" s="42" t="n"/>
    </row>
    <row r="26">
      <c r="B26" s="40" t="n"/>
      <c r="C26" s="32" t="n"/>
      <c r="D26" s="32" t="n"/>
      <c r="E26" s="42" t="n"/>
      <c r="F26" s="42" t="n"/>
    </row>
    <row r="27">
      <c r="B27" s="40" t="n"/>
      <c r="C27" s="32" t="n"/>
      <c r="D27" s="32" t="n"/>
      <c r="E27" s="42" t="n"/>
      <c r="F27" s="42" t="n"/>
    </row>
    <row r="28">
      <c r="B28" s="40" t="n"/>
      <c r="C28" s="32" t="n"/>
      <c r="D28" s="32" t="n"/>
      <c r="E28" s="42" t="n"/>
      <c r="F28" s="42" t="n"/>
    </row>
    <row r="29">
      <c r="B29" s="40" t="n"/>
      <c r="C29" s="32" t="n"/>
      <c r="D29" s="32" t="n"/>
      <c r="E29" s="42" t="n"/>
      <c r="F29" s="42" t="n"/>
    </row>
    <row r="30">
      <c r="B30" s="40" t="n"/>
      <c r="C30" s="32" t="n"/>
      <c r="D30" s="32" t="n"/>
      <c r="E30" s="42" t="n"/>
      <c r="F30" s="42" t="n"/>
    </row>
    <row r="31">
      <c r="B31" s="40" t="n"/>
      <c r="C31" s="32" t="n"/>
      <c r="D31" s="32" t="n"/>
      <c r="E31" s="42" t="n"/>
      <c r="F31" s="42" t="n"/>
    </row>
    <row r="32">
      <c r="B32" s="40" t="n"/>
      <c r="C32" s="32" t="n"/>
      <c r="D32" s="32" t="n"/>
      <c r="E32" s="42" t="n"/>
      <c r="F32" s="42" t="n"/>
    </row>
    <row r="33">
      <c r="B33" s="40" t="n"/>
      <c r="C33" s="32" t="n"/>
      <c r="D33" s="32" t="n"/>
      <c r="E33" s="42" t="n"/>
      <c r="F33" s="42" t="n"/>
    </row>
    <row r="34">
      <c r="B34" s="40" t="n"/>
      <c r="C34" s="32" t="n"/>
      <c r="D34" s="32" t="n"/>
      <c r="E34" s="42" t="n"/>
      <c r="F34" s="42" t="n"/>
    </row>
    <row r="35">
      <c r="B35" s="40" t="n"/>
      <c r="C35" s="32" t="n"/>
      <c r="D35" s="32" t="n"/>
      <c r="E35" s="42" t="n"/>
      <c r="F35" s="42" t="n"/>
    </row>
    <row r="36">
      <c r="B36" s="40" t="n"/>
      <c r="C36" s="32" t="n"/>
      <c r="D36" s="32" t="n"/>
      <c r="E36" s="42" t="n"/>
      <c r="F36" s="42" t="n"/>
    </row>
    <row r="37">
      <c r="B37" s="40" t="n"/>
      <c r="C37" s="32" t="n"/>
      <c r="D37" s="32" t="n"/>
      <c r="E37" s="42" t="n"/>
      <c r="F37" s="42" t="n"/>
    </row>
    <row r="38">
      <c r="B38" s="40" t="n"/>
      <c r="C38" s="32" t="n"/>
      <c r="D38" s="32" t="n"/>
      <c r="E38" s="42" t="n"/>
      <c r="F38" s="42" t="n"/>
    </row>
    <row r="39">
      <c r="B39" s="40" t="n"/>
      <c r="C39" s="32" t="n"/>
      <c r="D39" s="32" t="n"/>
      <c r="E39" s="42" t="n"/>
      <c r="F39" s="42" t="n"/>
    </row>
    <row r="40">
      <c r="B40" s="40" t="n"/>
      <c r="C40" s="32" t="n"/>
      <c r="D40" s="32" t="n"/>
      <c r="E40" s="42" t="n"/>
      <c r="F40" s="42" t="n"/>
    </row>
    <row r="41">
      <c r="B41" s="40" t="n"/>
      <c r="C41" s="32" t="n"/>
      <c r="D41" s="32" t="n"/>
      <c r="E41" s="42" t="n"/>
      <c r="F41" s="42" t="n"/>
    </row>
    <row r="42">
      <c r="B42" s="40" t="n"/>
      <c r="C42" s="32" t="n"/>
      <c r="D42" s="32" t="n"/>
      <c r="E42" s="42" t="n"/>
      <c r="F42" s="42" t="n"/>
    </row>
    <row r="43">
      <c r="B43" s="40" t="n"/>
      <c r="C43" s="32" t="n"/>
      <c r="D43" s="32" t="n"/>
      <c r="E43" s="42" t="n"/>
      <c r="F43" s="42" t="n"/>
    </row>
    <row r="44">
      <c r="B44" s="40" t="n"/>
      <c r="C44" s="32" t="n"/>
      <c r="D44" s="32" t="n"/>
      <c r="E44" s="42" t="n"/>
      <c r="F44" s="4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00000"/>
    <outlinePr summaryBelow="1" summaryRight="1"/>
    <pageSetUpPr/>
  </sheetPr>
  <dimension ref="A1:D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4" customWidth="1" min="2" max="2"/>
    <col width="16" customWidth="1" min="3" max="3"/>
    <col width="80" customWidth="1" min="4" max="4"/>
  </cols>
  <sheetData>
    <row r="1">
      <c r="A1" s="1" t="inlineStr">
        <is>
          <t>Premissas e regras</t>
        </is>
      </c>
    </row>
    <row r="2">
      <c r="A2" s="2" t="inlineStr">
        <is>
          <t>Células em azul são entradas. Amarelo = precisa de confirmação ou de preenchimento.</t>
        </is>
      </c>
    </row>
    <row r="4">
      <c r="B4" s="7" t="inlineStr">
        <is>
          <t>Parâmetro</t>
        </is>
      </c>
      <c r="C4" s="7" t="inlineStr">
        <is>
          <t>Valor</t>
        </is>
      </c>
      <c r="D4" s="7" t="inlineStr">
        <is>
          <t>Como é usado</t>
        </is>
      </c>
    </row>
    <row r="5">
      <c r="B5" s="11" t="inlineStr">
        <is>
          <t>Margem de contribuição sobre a receita</t>
        </is>
      </c>
      <c r="C5" s="43" t="n">
        <v>0.4</v>
      </c>
      <c r="D5" s="44" t="inlineStr">
        <is>
          <t>Entrada provisória. Substituir pela margem real (receita menos custo de produto, frete, taxas e impostos).</t>
        </is>
      </c>
    </row>
    <row r="6">
      <c r="B6" s="11" t="inlineStr">
        <is>
          <t>ROAS de break-even</t>
        </is>
      </c>
      <c r="C6" s="45">
        <f>1/C5</f>
        <v/>
      </c>
      <c r="D6" s="44" t="inlineStr">
        <is>
          <t>Calculado como 1 dividido pela margem. Abaixo disso a venda não paga a mídia.</t>
        </is>
      </c>
    </row>
    <row r="7">
      <c r="B7" s="11" t="inlineStr">
        <is>
          <t>Fator de segurança sobre o break-even</t>
        </is>
      </c>
      <c r="C7" s="46" t="n">
        <v>2</v>
      </c>
      <c r="D7" s="44" t="inlineStr">
        <is>
          <t>Abaixo de break-even vezes este fator o status vira "Atenção, margem apertada".</t>
        </is>
      </c>
    </row>
    <row r="8">
      <c r="B8" s="11" t="inlineStr">
        <is>
          <t>ROAS de referência para escalar</t>
        </is>
      </c>
      <c r="C8" s="47" t="n">
        <v>5</v>
      </c>
      <c r="D8" s="44" t="inlineStr">
        <is>
          <t>A definir com a diretoria. Acima dele, com compras suficientes, o status sugere escalar.</t>
        </is>
      </c>
    </row>
    <row r="9">
      <c r="B9" s="11" t="inlineStr">
        <is>
          <t>Alerta de frequência</t>
        </is>
      </c>
      <c r="C9" s="48" t="n">
        <v>3.5</v>
      </c>
      <c r="D9" s="44" t="inlineStr">
        <is>
          <t>Frequência igual ou acima disso marca "Escalar com cautela".</t>
        </is>
      </c>
    </row>
    <row r="10">
      <c r="B10" s="11" t="inlineStr">
        <is>
          <t>Investimento mínimo para avaliar (R$)</t>
        </is>
      </c>
      <c r="C10" s="49" t="n">
        <v>150</v>
      </c>
      <c r="D10" s="44" t="inlineStr">
        <is>
          <t>Abaixo disso o status é "Amostra pequena".</t>
        </is>
      </c>
    </row>
    <row r="11">
      <c r="B11" s="11" t="inlineStr">
        <is>
          <t>Compras mínimas para confiar no ROAS</t>
        </is>
      </c>
      <c r="C11" s="50" t="n">
        <v>20</v>
      </c>
      <c r="D11" s="44" t="inlineStr">
        <is>
          <t>Abaixo disso o status é "Promissor, poucas compras".</t>
        </is>
      </c>
    </row>
    <row r="12">
      <c r="B12" s="11" t="inlineStr">
        <is>
          <t>Primeiro mês do Resumo_Mensal</t>
        </is>
      </c>
      <c r="C12" s="51" t="n">
        <v>46204</v>
      </c>
      <c r="D12" s="44" t="inlineStr">
        <is>
          <t>As colunas do Resumo_Mensal contam a partir desta data.</t>
        </is>
      </c>
    </row>
    <row r="14">
      <c r="B14" s="33" t="inlineStr">
        <is>
          <t>Atribuição</t>
        </is>
      </c>
    </row>
    <row r="15" ht="30" customHeight="1">
      <c r="B15" s="52" t="inlineStr">
        <is>
          <t>Receita, compras e ROAS vêm da atribuição da Meta e podem divergir do faturamento da loja. Conferir com os pedidos reais antes de decisões de corte.</t>
        </is>
      </c>
    </row>
    <row r="17">
      <c r="B17" s="33" t="inlineStr">
        <is>
          <t>Status usados nas bases</t>
        </is>
      </c>
    </row>
    <row r="18">
      <c r="B18" s="11" t="inlineStr">
        <is>
          <t>Escalar</t>
        </is>
      </c>
      <c r="D18" s="53" t="inlineStr">
        <is>
          <t>ROAS acima da referência, compras suficientes e frequência abaixo do alerta.</t>
        </is>
      </c>
    </row>
    <row r="19">
      <c r="B19" s="11" t="inlineStr">
        <is>
          <t>Escalar com cautela (frequência)</t>
        </is>
      </c>
      <c r="D19" s="53" t="inlineStr">
        <is>
          <t>Mesmo critério, mas a frequência já passou do alerta.</t>
        </is>
      </c>
    </row>
    <row r="20">
      <c r="B20" s="11" t="inlineStr">
        <is>
          <t>Promissor, poucas compras</t>
        </is>
      </c>
      <c r="D20" s="53" t="inlineStr">
        <is>
          <t>ROAS bom com menos compras que o mínimo.</t>
        </is>
      </c>
    </row>
    <row r="21">
      <c r="B21" s="11" t="inlineStr">
        <is>
          <t>Manter e otimizar</t>
        </is>
      </c>
      <c r="D21" s="53" t="inlineStr">
        <is>
          <t>ROAS entre a faixa de segurança e a referência.</t>
        </is>
      </c>
    </row>
    <row r="22">
      <c r="B22" s="11" t="inlineStr">
        <is>
          <t>Atenção, margem apertada</t>
        </is>
      </c>
      <c r="D22" s="53" t="inlineStr">
        <is>
          <t>ROAS entre o break-even e o break-even vezes o fator.</t>
        </is>
      </c>
    </row>
    <row r="23">
      <c r="B23" s="11" t="inlineStr">
        <is>
          <t>Abaixo do break-even</t>
        </is>
      </c>
      <c r="D23" s="53" t="inlineStr">
        <is>
          <t>ROAS menor que o break-even.</t>
        </is>
      </c>
    </row>
    <row r="24">
      <c r="B24" s="11" t="inlineStr">
        <is>
          <t>Sem compras</t>
        </is>
      </c>
      <c r="D24" s="53" t="inlineStr">
        <is>
          <t>Investimento acima do mínimo e nenhuma compra.</t>
        </is>
      </c>
    </row>
    <row r="25">
      <c r="B25" s="11" t="inlineStr">
        <is>
          <t>Amostra pequena</t>
        </is>
      </c>
      <c r="D25" s="53" t="inlineStr">
        <is>
          <t>Investimento menor que o mínimo.</t>
        </is>
      </c>
    </row>
    <row r="26">
      <c r="B26" s="11" t="inlineStr">
        <is>
          <t>Objetivo não é venda</t>
        </is>
      </c>
      <c r="D26" s="53" t="inlineStr">
        <is>
          <t>Campanha de tráfego, engajamento ou reconhecimento sem compras. Avaliar por CPC e CTR.</t>
        </is>
      </c>
    </row>
  </sheetData>
  <mergeCells count="1">
    <mergeCell ref="B15:D15"/>
  </mergeCells>
  <conditionalFormatting sqref="B18:B26">
    <cfRule type="expression" priority="1" dxfId="3">
      <formula>ISNUMBER(SEARCH("Escalar",B18))</formula>
    </cfRule>
    <cfRule type="expression" priority="2" dxfId="4">
      <formula>ISNUMBER(SEARCH("Promissor",B18))</formula>
    </cfRule>
    <cfRule type="expression" priority="3" dxfId="5">
      <formula>ISNUMBER(SEARCH("Manter",B18))</formula>
    </cfRule>
    <cfRule type="expression" priority="4" dxfId="0">
      <formula>ISNUMBER(SEARCH("Atenção",B18))</formula>
    </cfRule>
    <cfRule type="expression" priority="5" dxfId="2">
      <formula>ISNUMBER(SEARCH("Abaixo",B18))</formula>
    </cfRule>
    <cfRule type="expression" priority="6" dxfId="2">
      <formula>ISNUMBER(SEARCH("Sem compras",B18))</formula>
    </cfRule>
    <cfRule type="expression" priority="7" dxfId="1">
      <formula>ISNUMBER(SEARCH("Amostra",B18))</formula>
    </cfRule>
    <cfRule type="expression" priority="8" dxfId="1">
      <formula>ISNUMBER(SEARCH("Objetivo",B18))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7F7F7F"/>
    <outlinePr summaryBelow="1" summaryRight="1"/>
    <pageSetUpPr/>
  </sheetPr>
  <dimension ref="A1:R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7" customWidth="1" min="4" max="4"/>
    <col width="11" customWidth="1" min="5" max="5"/>
    <col width="15" customWidth="1" min="6" max="6"/>
    <col width="13" customWidth="1" min="7" max="7"/>
    <col width="13" customWidth="1" min="8" max="8"/>
    <col width="13" customWidth="1" min="9" max="9"/>
    <col width="10" customWidth="1" min="10" max="10"/>
    <col width="10" customWidth="1" min="11" max="11"/>
    <col width="16" customWidth="1" min="12" max="12"/>
    <col width="12" customWidth="1" min="13" max="13"/>
    <col width="12" customWidth="1" min="14" max="14"/>
    <col width="11" customWidth="1" min="15" max="15"/>
    <col width="12" customWidth="1" min="16" max="16"/>
    <col width="11" customWidth="1" min="17" max="17"/>
    <col width="13" customWidth="1" min="18" max="18"/>
  </cols>
  <sheetData>
    <row r="1">
      <c r="A1" s="1" t="inlineStr">
        <is>
          <t>Base mensal da conta</t>
        </is>
      </c>
    </row>
    <row r="2">
      <c r="A2" s="2" t="inlineStr">
        <is>
          <t>Uma linha por mês. Azul = dado da Meta. Preto = fórmula. Mês sempre no dia 1.</t>
        </is>
      </c>
    </row>
    <row r="4" ht="32" customHeight="1">
      <c r="A4" s="7" t="inlineStr">
        <is>
          <t>Mês</t>
        </is>
      </c>
      <c r="B4" s="7" t="inlineStr">
        <is>
          <t>Início</t>
        </is>
      </c>
      <c r="C4" s="7" t="inlineStr">
        <is>
          <t>Fim</t>
        </is>
      </c>
      <c r="D4" s="7" t="inlineStr">
        <is>
          <t>Dias</t>
        </is>
      </c>
      <c r="E4" s="7" t="inlineStr">
        <is>
          <t>Situação</t>
        </is>
      </c>
      <c r="F4" s="7" t="inlineStr">
        <is>
          <t>Investimento</t>
        </is>
      </c>
      <c r="G4" s="7" t="inlineStr">
        <is>
          <t>Impressões</t>
        </is>
      </c>
      <c r="H4" s="7" t="inlineStr">
        <is>
          <t>Alcance</t>
        </is>
      </c>
      <c r="I4" s="7" t="inlineStr">
        <is>
          <t>Cliques no link</t>
        </is>
      </c>
      <c r="J4" s="7" t="inlineStr">
        <is>
          <t>Compras</t>
        </is>
      </c>
      <c r="K4" s="7" t="inlineStr">
        <is>
          <t>ROAS Meta</t>
        </is>
      </c>
      <c r="L4" s="7" t="inlineStr">
        <is>
          <t>Receita atribuída</t>
        </is>
      </c>
      <c r="M4" s="7" t="inlineStr">
        <is>
          <t>CPA</t>
        </is>
      </c>
      <c r="N4" s="7" t="inlineStr">
        <is>
          <t>CPM</t>
        </is>
      </c>
      <c r="O4" s="7" t="inlineStr">
        <is>
          <t>CTR no link</t>
        </is>
      </c>
      <c r="P4" s="7" t="inlineStr">
        <is>
          <t>CPC no link</t>
        </is>
      </c>
      <c r="Q4" s="7" t="inlineStr">
        <is>
          <t>Frequência</t>
        </is>
      </c>
      <c r="R4" s="7" t="inlineStr">
        <is>
          <t>Ticket médio</t>
        </is>
      </c>
    </row>
    <row r="5">
      <c r="A5" s="40" t="n">
        <v>46204</v>
      </c>
      <c r="B5" s="54" t="n">
        <v>46204</v>
      </c>
      <c r="C5" s="54" t="n">
        <v>46234</v>
      </c>
      <c r="D5" s="14">
        <f>IF(B5="","",C5-B5+1)</f>
        <v/>
      </c>
      <c r="E5" s="32" t="inlineStr">
        <is>
          <t>Fechado</t>
        </is>
      </c>
      <c r="F5" s="55" t="n">
        <v>29477.44</v>
      </c>
      <c r="G5" s="56" t="n">
        <v>3055429</v>
      </c>
      <c r="H5" s="56" t="n">
        <v>1216798</v>
      </c>
      <c r="I5" s="56" t="n">
        <v>58388</v>
      </c>
      <c r="J5" s="56" t="n">
        <v>1183</v>
      </c>
      <c r="K5" s="57" t="n">
        <v>5.483287</v>
      </c>
      <c r="L5" s="19">
        <f>IF(F5="","",F5*K5)</f>
        <v/>
      </c>
      <c r="M5" s="19">
        <f>IF(F5="","",IF(J5=0,0,F5/J5))</f>
        <v/>
      </c>
      <c r="N5" s="19">
        <f>IF(F5="","",IF(G5=0,0,F5/G5*1000))</f>
        <v/>
      </c>
      <c r="O5" s="21">
        <f>IF(F5="","",IF(G5=0,0,I5/G5))</f>
        <v/>
      </c>
      <c r="P5" s="19">
        <f>IF(F5="","",IF(I5=0,0,F5/I5))</f>
        <v/>
      </c>
      <c r="Q5" s="20">
        <f>IF(F5="","",IF(H5=0,0,G5/H5))</f>
        <v/>
      </c>
      <c r="R5" s="19">
        <f>IF(F5="","",IF(J5=0,0,L5/J5))</f>
        <v/>
      </c>
    </row>
    <row r="6">
      <c r="A6" s="40" t="n">
        <v>46235</v>
      </c>
      <c r="B6" s="54" t="n">
        <v>46235</v>
      </c>
      <c r="C6" s="54" t="n">
        <v>46265</v>
      </c>
      <c r="D6" s="14">
        <f>IF(B6="","",C6-B6+1)</f>
        <v/>
      </c>
      <c r="E6" s="32" t="inlineStr">
        <is>
          <t>Fechado</t>
        </is>
      </c>
      <c r="F6" s="55" t="n">
        <v>37842.22</v>
      </c>
      <c r="G6" s="56" t="n">
        <v>5003713</v>
      </c>
      <c r="H6" s="56" t="n">
        <v>2074945</v>
      </c>
      <c r="I6" s="56" t="n">
        <v>97099</v>
      </c>
      <c r="J6" s="56" t="n">
        <v>1359</v>
      </c>
      <c r="K6" s="57" t="n">
        <v>2.722221</v>
      </c>
      <c r="L6" s="19">
        <f>IF(F6="","",F6*K6)</f>
        <v/>
      </c>
      <c r="M6" s="19">
        <f>IF(F6="","",IF(J6=0,0,F6/J6))</f>
        <v/>
      </c>
      <c r="N6" s="19">
        <f>IF(F6="","",IF(G6=0,0,F6/G6*1000))</f>
        <v/>
      </c>
      <c r="O6" s="21">
        <f>IF(F6="","",IF(G6=0,0,I6/G6))</f>
        <v/>
      </c>
      <c r="P6" s="19">
        <f>IF(F6="","",IF(I6=0,0,F6/I6))</f>
        <v/>
      </c>
      <c r="Q6" s="20">
        <f>IF(F6="","",IF(H6=0,0,G6/H6))</f>
        <v/>
      </c>
      <c r="R6" s="19">
        <f>IF(F6="","",IF(J6=0,0,L6/J6))</f>
        <v/>
      </c>
    </row>
    <row r="7">
      <c r="A7" s="40" t="n">
        <v>46266</v>
      </c>
      <c r="B7" s="54" t="n">
        <v>46266</v>
      </c>
      <c r="C7" s="54" t="n">
        <v>46295</v>
      </c>
      <c r="D7" s="14">
        <f>IF(B7="","",C7-B7+1)</f>
        <v/>
      </c>
      <c r="E7" s="32" t="inlineStr">
        <is>
          <t>Fechado</t>
        </is>
      </c>
      <c r="F7" s="55" t="n">
        <v>24256.72</v>
      </c>
      <c r="G7" s="56" t="n">
        <v>1678981</v>
      </c>
      <c r="H7" s="56" t="n">
        <v>420174</v>
      </c>
      <c r="I7" s="56" t="n">
        <v>52721</v>
      </c>
      <c r="J7" s="56" t="n">
        <v>795</v>
      </c>
      <c r="K7" s="57" t="n">
        <v>6.594879</v>
      </c>
      <c r="L7" s="19">
        <f>IF(F7="","",F7*K7)</f>
        <v/>
      </c>
      <c r="M7" s="19">
        <f>IF(F7="","",IF(J7=0,0,F7/J7))</f>
        <v/>
      </c>
      <c r="N7" s="19">
        <f>IF(F7="","",IF(G7=0,0,F7/G7*1000))</f>
        <v/>
      </c>
      <c r="O7" s="21">
        <f>IF(F7="","",IF(G7=0,0,I7/G7))</f>
        <v/>
      </c>
      <c r="P7" s="19">
        <f>IF(F7="","",IF(I7=0,0,F7/I7))</f>
        <v/>
      </c>
      <c r="Q7" s="20">
        <f>IF(F7="","",IF(H7=0,0,G7/H7))</f>
        <v/>
      </c>
      <c r="R7" s="19">
        <f>IF(F7="","",IF(J7=0,0,L7/J7))</f>
        <v/>
      </c>
    </row>
    <row r="8">
      <c r="A8" s="40" t="n">
        <v>46296</v>
      </c>
      <c r="B8" s="54" t="n">
        <v>46296</v>
      </c>
      <c r="C8" s="54" t="n">
        <v>46303</v>
      </c>
      <c r="D8" s="14">
        <f>IF(B8="","",C8-B8+1)</f>
        <v/>
      </c>
      <c r="E8" s="32" t="inlineStr">
        <is>
          <t>Parcial</t>
        </is>
      </c>
      <c r="F8" s="55" t="n">
        <v>24727.96</v>
      </c>
      <c r="G8" s="56" t="n">
        <v>1808823</v>
      </c>
      <c r="H8" s="56" t="n">
        <v>610576</v>
      </c>
      <c r="I8" s="56" t="n">
        <v>55029</v>
      </c>
      <c r="J8" s="56" t="n">
        <v>1461</v>
      </c>
      <c r="K8" s="57" t="n">
        <v>16.866183</v>
      </c>
      <c r="L8" s="19">
        <f>IF(F8="","",F8*K8)</f>
        <v/>
      </c>
      <c r="M8" s="19">
        <f>IF(F8="","",IF(J8=0,0,F8/J8))</f>
        <v/>
      </c>
      <c r="N8" s="19">
        <f>IF(F8="","",IF(G8=0,0,F8/G8*1000))</f>
        <v/>
      </c>
      <c r="O8" s="21">
        <f>IF(F8="","",IF(G8=0,0,I8/G8))</f>
        <v/>
      </c>
      <c r="P8" s="19">
        <f>IF(F8="","",IF(I8=0,0,F8/I8))</f>
        <v/>
      </c>
      <c r="Q8" s="20">
        <f>IF(F8="","",IF(H8=0,0,G8/H8))</f>
        <v/>
      </c>
      <c r="R8" s="19">
        <f>IF(F8="","",IF(J8=0,0,L8/J8))</f>
        <v/>
      </c>
    </row>
    <row r="9">
      <c r="A9" s="40" t="n"/>
      <c r="B9" s="54" t="n"/>
      <c r="C9" s="54" t="n"/>
      <c r="D9" s="14">
        <f>IF(B9="","",C9-B9+1)</f>
        <v/>
      </c>
      <c r="E9" s="32" t="n"/>
      <c r="F9" s="55" t="n"/>
      <c r="G9" s="56" t="n"/>
      <c r="H9" s="56" t="n"/>
      <c r="I9" s="56" t="n"/>
      <c r="J9" s="56" t="n"/>
      <c r="K9" s="57" t="n"/>
      <c r="L9" s="19">
        <f>IF(F9="","",F9*K9)</f>
        <v/>
      </c>
      <c r="M9" s="19">
        <f>IF(F9="","",IF(J9=0,0,F9/J9))</f>
        <v/>
      </c>
      <c r="N9" s="19">
        <f>IF(F9="","",IF(G9=0,0,F9/G9*1000))</f>
        <v/>
      </c>
      <c r="O9" s="21">
        <f>IF(F9="","",IF(G9=0,0,I9/G9))</f>
        <v/>
      </c>
      <c r="P9" s="19">
        <f>IF(F9="","",IF(I9=0,0,F9/I9))</f>
        <v/>
      </c>
      <c r="Q9" s="20">
        <f>IF(F9="","",IF(H9=0,0,G9/H9))</f>
        <v/>
      </c>
      <c r="R9" s="19">
        <f>IF(F9="","",IF(J9=0,0,L9/J9))</f>
        <v/>
      </c>
    </row>
    <row r="10">
      <c r="A10" s="40" t="n"/>
      <c r="B10" s="54" t="n"/>
      <c r="C10" s="54" t="n"/>
      <c r="D10" s="14">
        <f>IF(B10="","",C10-B10+1)</f>
        <v/>
      </c>
      <c r="E10" s="32" t="n"/>
      <c r="F10" s="55" t="n"/>
      <c r="G10" s="56" t="n"/>
      <c r="H10" s="56" t="n"/>
      <c r="I10" s="56" t="n"/>
      <c r="J10" s="56" t="n"/>
      <c r="K10" s="57" t="n"/>
      <c r="L10" s="19">
        <f>IF(F10="","",F10*K10)</f>
        <v/>
      </c>
      <c r="M10" s="19">
        <f>IF(F10="","",IF(J10=0,0,F10/J10))</f>
        <v/>
      </c>
      <c r="N10" s="19">
        <f>IF(F10="","",IF(G10=0,0,F10/G10*1000))</f>
        <v/>
      </c>
      <c r="O10" s="21">
        <f>IF(F10="","",IF(G10=0,0,I10/G10))</f>
        <v/>
      </c>
      <c r="P10" s="19">
        <f>IF(F10="","",IF(I10=0,0,F10/I10))</f>
        <v/>
      </c>
      <c r="Q10" s="20">
        <f>IF(F10="","",IF(H10=0,0,G10/H10))</f>
        <v/>
      </c>
      <c r="R10" s="19">
        <f>IF(F10="","",IF(J10=0,0,L10/J10))</f>
        <v/>
      </c>
    </row>
    <row r="11">
      <c r="A11" s="40" t="n"/>
      <c r="B11" s="54" t="n"/>
      <c r="C11" s="54" t="n"/>
      <c r="D11" s="14">
        <f>IF(B11="","",C11-B11+1)</f>
        <v/>
      </c>
      <c r="E11" s="32" t="n"/>
      <c r="F11" s="55" t="n"/>
      <c r="G11" s="56" t="n"/>
      <c r="H11" s="56" t="n"/>
      <c r="I11" s="56" t="n"/>
      <c r="J11" s="56" t="n"/>
      <c r="K11" s="57" t="n"/>
      <c r="L11" s="19">
        <f>IF(F11="","",F11*K11)</f>
        <v/>
      </c>
      <c r="M11" s="19">
        <f>IF(F11="","",IF(J11=0,0,F11/J11))</f>
        <v/>
      </c>
      <c r="N11" s="19">
        <f>IF(F11="","",IF(G11=0,0,F11/G11*1000))</f>
        <v/>
      </c>
      <c r="O11" s="21">
        <f>IF(F11="","",IF(G11=0,0,I11/G11))</f>
        <v/>
      </c>
      <c r="P11" s="19">
        <f>IF(F11="","",IF(I11=0,0,F11/I11))</f>
        <v/>
      </c>
      <c r="Q11" s="20">
        <f>IF(F11="","",IF(H11=0,0,G11/H11))</f>
        <v/>
      </c>
      <c r="R11" s="19">
        <f>IF(F11="","",IF(J11=0,0,L11/J11))</f>
        <v/>
      </c>
    </row>
    <row r="12">
      <c r="A12" s="40" t="n"/>
      <c r="B12" s="54" t="n"/>
      <c r="C12" s="54" t="n"/>
      <c r="D12" s="14">
        <f>IF(B12="","",C12-B12+1)</f>
        <v/>
      </c>
      <c r="E12" s="32" t="n"/>
      <c r="F12" s="55" t="n"/>
      <c r="G12" s="56" t="n"/>
      <c r="H12" s="56" t="n"/>
      <c r="I12" s="56" t="n"/>
      <c r="J12" s="56" t="n"/>
      <c r="K12" s="57" t="n"/>
      <c r="L12" s="19">
        <f>IF(F12="","",F12*K12)</f>
        <v/>
      </c>
      <c r="M12" s="19">
        <f>IF(F12="","",IF(J12=0,0,F12/J12))</f>
        <v/>
      </c>
      <c r="N12" s="19">
        <f>IF(F12="","",IF(G12=0,0,F12/G12*1000))</f>
        <v/>
      </c>
      <c r="O12" s="21">
        <f>IF(F12="","",IF(G12=0,0,I12/G12))</f>
        <v/>
      </c>
      <c r="P12" s="19">
        <f>IF(F12="","",IF(I12=0,0,F12/I12))</f>
        <v/>
      </c>
      <c r="Q12" s="20">
        <f>IF(F12="","",IF(H12=0,0,G12/H12))</f>
        <v/>
      </c>
      <c r="R12" s="19">
        <f>IF(F12="","",IF(J12=0,0,L12/J12))</f>
        <v/>
      </c>
    </row>
    <row r="13">
      <c r="A13" s="40" t="n"/>
      <c r="B13" s="54" t="n"/>
      <c r="C13" s="54" t="n"/>
      <c r="D13" s="14">
        <f>IF(B13="","",C13-B13+1)</f>
        <v/>
      </c>
      <c r="E13" s="32" t="n"/>
      <c r="F13" s="55" t="n"/>
      <c r="G13" s="56" t="n"/>
      <c r="H13" s="56" t="n"/>
      <c r="I13" s="56" t="n"/>
      <c r="J13" s="56" t="n"/>
      <c r="K13" s="57" t="n"/>
      <c r="L13" s="19">
        <f>IF(F13="","",F13*K13)</f>
        <v/>
      </c>
      <c r="M13" s="19">
        <f>IF(F13="","",IF(J13=0,0,F13/J13))</f>
        <v/>
      </c>
      <c r="N13" s="19">
        <f>IF(F13="","",IF(G13=0,0,F13/G13*1000))</f>
        <v/>
      </c>
      <c r="O13" s="21">
        <f>IF(F13="","",IF(G13=0,0,I13/G13))</f>
        <v/>
      </c>
      <c r="P13" s="19">
        <f>IF(F13="","",IF(I13=0,0,F13/I13))</f>
        <v/>
      </c>
      <c r="Q13" s="20">
        <f>IF(F13="","",IF(H13=0,0,G13/H13))</f>
        <v/>
      </c>
      <c r="R13" s="19">
        <f>IF(F13="","",IF(J13=0,0,L13/J13))</f>
        <v/>
      </c>
    </row>
    <row r="14">
      <c r="A14" s="40" t="n"/>
      <c r="B14" s="54" t="n"/>
      <c r="C14" s="54" t="n"/>
      <c r="D14" s="14">
        <f>IF(B14="","",C14-B14+1)</f>
        <v/>
      </c>
      <c r="E14" s="32" t="n"/>
      <c r="F14" s="55" t="n"/>
      <c r="G14" s="56" t="n"/>
      <c r="H14" s="56" t="n"/>
      <c r="I14" s="56" t="n"/>
      <c r="J14" s="56" t="n"/>
      <c r="K14" s="57" t="n"/>
      <c r="L14" s="19">
        <f>IF(F14="","",F14*K14)</f>
        <v/>
      </c>
      <c r="M14" s="19">
        <f>IF(F14="","",IF(J14=0,0,F14/J14))</f>
        <v/>
      </c>
      <c r="N14" s="19">
        <f>IF(F14="","",IF(G14=0,0,F14/G14*1000))</f>
        <v/>
      </c>
      <c r="O14" s="21">
        <f>IF(F14="","",IF(G14=0,0,I14/G14))</f>
        <v/>
      </c>
      <c r="P14" s="19">
        <f>IF(F14="","",IF(I14=0,0,F14/I14))</f>
        <v/>
      </c>
      <c r="Q14" s="20">
        <f>IF(F14="","",IF(H14=0,0,G14/H14))</f>
        <v/>
      </c>
      <c r="R14" s="19">
        <f>IF(F14="","",IF(J14=0,0,L14/J14))</f>
        <v/>
      </c>
    </row>
    <row r="15">
      <c r="A15" s="40" t="n"/>
      <c r="B15" s="54" t="n"/>
      <c r="C15" s="54" t="n"/>
      <c r="D15" s="14">
        <f>IF(B15="","",C15-B15+1)</f>
        <v/>
      </c>
      <c r="E15" s="32" t="n"/>
      <c r="F15" s="55" t="n"/>
      <c r="G15" s="56" t="n"/>
      <c r="H15" s="56" t="n"/>
      <c r="I15" s="56" t="n"/>
      <c r="J15" s="56" t="n"/>
      <c r="K15" s="57" t="n"/>
      <c r="L15" s="19">
        <f>IF(F15="","",F15*K15)</f>
        <v/>
      </c>
      <c r="M15" s="19">
        <f>IF(F15="","",IF(J15=0,0,F15/J15))</f>
        <v/>
      </c>
      <c r="N15" s="19">
        <f>IF(F15="","",IF(G15=0,0,F15/G15*1000))</f>
        <v/>
      </c>
      <c r="O15" s="21">
        <f>IF(F15="","",IF(G15=0,0,I15/G15))</f>
        <v/>
      </c>
      <c r="P15" s="19">
        <f>IF(F15="","",IF(I15=0,0,F15/I15))</f>
        <v/>
      </c>
      <c r="Q15" s="20">
        <f>IF(F15="","",IF(H15=0,0,G15/H15))</f>
        <v/>
      </c>
      <c r="R15" s="19">
        <f>IF(F15="","",IF(J15=0,0,L15/J15))</f>
        <v/>
      </c>
    </row>
    <row r="16">
      <c r="A16" s="40" t="n"/>
      <c r="B16" s="54" t="n"/>
      <c r="C16" s="54" t="n"/>
      <c r="D16" s="14">
        <f>IF(B16="","",C16-B16+1)</f>
        <v/>
      </c>
      <c r="E16" s="32" t="n"/>
      <c r="F16" s="55" t="n"/>
      <c r="G16" s="56" t="n"/>
      <c r="H16" s="56" t="n"/>
      <c r="I16" s="56" t="n"/>
      <c r="J16" s="56" t="n"/>
      <c r="K16" s="57" t="n"/>
      <c r="L16" s="19">
        <f>IF(F16="","",F16*K16)</f>
        <v/>
      </c>
      <c r="M16" s="19">
        <f>IF(F16="","",IF(J16=0,0,F16/J16))</f>
        <v/>
      </c>
      <c r="N16" s="19">
        <f>IF(F16="","",IF(G16=0,0,F16/G16*1000))</f>
        <v/>
      </c>
      <c r="O16" s="21">
        <f>IF(F16="","",IF(G16=0,0,I16/G16))</f>
        <v/>
      </c>
      <c r="P16" s="19">
        <f>IF(F16="","",IF(I16=0,0,F16/I16))</f>
        <v/>
      </c>
      <c r="Q16" s="20">
        <f>IF(F16="","",IF(H16=0,0,G16/H16))</f>
        <v/>
      </c>
      <c r="R16" s="19">
        <f>IF(F16="","",IF(J16=0,0,L16/J16))</f>
        <v/>
      </c>
    </row>
  </sheetData>
  <autoFilter ref="A4:R16"/>
  <dataValidations count="1">
    <dataValidation sqref="E5:E12" showDropDown="0" showInputMessage="0" showErrorMessage="0" allowBlank="1" type="list">
      <formula1>"Fechado,Parcial"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E75B6"/>
    <outlinePr summaryBelow="1" summaryRight="1"/>
    <pageSetUpPr/>
  </sheetPr>
  <dimension ref="A1:P5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2" customWidth="1" min="2" max="2"/>
    <col width="15" customWidth="1" min="3" max="3"/>
    <col width="14" customWidth="1" min="4" max="4"/>
    <col width="12" customWidth="1" min="5" max="5"/>
    <col width="12" customWidth="1" min="6" max="6"/>
    <col width="12" customWidth="1" min="7" max="7"/>
    <col width="10" customWidth="1" min="8" max="8"/>
    <col width="10" customWidth="1" min="9" max="9"/>
    <col width="15" customWidth="1" min="10" max="10"/>
    <col width="12" customWidth="1" min="11" max="11"/>
    <col width="11" customWidth="1" min="12" max="12"/>
    <col width="10" customWidth="1" min="13" max="13"/>
    <col width="11" customWidth="1" min="14" max="14"/>
    <col width="11" customWidth="1" min="15" max="15"/>
    <col width="34" customWidth="1" min="16" max="16"/>
  </cols>
  <sheetData>
    <row r="1">
      <c r="A1" s="1" t="inlineStr">
        <is>
          <t>Base de campanhas</t>
        </is>
      </c>
    </row>
    <row r="2">
      <c r="A2" s="2" t="inlineStr">
        <is>
          <t>Uma linha por campanha e mês, só campanhas com investimento. Status usa as regras da aba Premissas.</t>
        </is>
      </c>
    </row>
    <row r="4" ht="32" customHeight="1">
      <c r="A4" s="7" t="inlineStr">
        <is>
          <t>Mês</t>
        </is>
      </c>
      <c r="B4" s="7" t="inlineStr">
        <is>
          <t>Campanha</t>
        </is>
      </c>
      <c r="C4" s="7" t="inlineStr">
        <is>
          <t>Objetivo</t>
        </is>
      </c>
      <c r="D4" s="7" t="inlineStr">
        <is>
          <t>Investimento</t>
        </is>
      </c>
      <c r="E4" s="7" t="inlineStr">
        <is>
          <t>Impressões</t>
        </is>
      </c>
      <c r="F4" s="7" t="inlineStr">
        <is>
          <t>Alcance</t>
        </is>
      </c>
      <c r="G4" s="7" t="inlineStr">
        <is>
          <t>Cliques no link</t>
        </is>
      </c>
      <c r="H4" s="7" t="inlineStr">
        <is>
          <t>Compras</t>
        </is>
      </c>
      <c r="I4" s="7" t="inlineStr">
        <is>
          <t>ROAS Meta</t>
        </is>
      </c>
      <c r="J4" s="7" t="inlineStr">
        <is>
          <t>Receita atribuída</t>
        </is>
      </c>
      <c r="K4" s="7" t="inlineStr">
        <is>
          <t>CPA</t>
        </is>
      </c>
      <c r="L4" s="7" t="inlineStr">
        <is>
          <t>CPM</t>
        </is>
      </c>
      <c r="M4" s="7" t="inlineStr">
        <is>
          <t>CTR no link</t>
        </is>
      </c>
      <c r="N4" s="7" t="inlineStr">
        <is>
          <t>CPC no link</t>
        </is>
      </c>
      <c r="O4" s="7" t="inlineStr">
        <is>
          <t>Frequência</t>
        </is>
      </c>
      <c r="P4" s="7" t="inlineStr">
        <is>
          <t>Status</t>
        </is>
      </c>
    </row>
    <row r="5">
      <c r="A5" s="40" t="n">
        <v>46204</v>
      </c>
      <c r="B5" s="32" t="inlineStr">
        <is>
          <t>[Vendas] [BR] [ADV+] [Catálogo] NOVA Maio/2026</t>
        </is>
      </c>
      <c r="C5" s="32" t="inlineStr">
        <is>
          <t>Vendas</t>
        </is>
      </c>
      <c r="D5" s="55" t="n">
        <v>21961.84</v>
      </c>
      <c r="E5" s="56" t="n">
        <v>1198787</v>
      </c>
      <c r="F5" s="56" t="n">
        <v>164113</v>
      </c>
      <c r="G5" s="56" t="n">
        <v>20885</v>
      </c>
      <c r="H5" s="56" t="n">
        <v>1013</v>
      </c>
      <c r="I5" s="57" t="n">
        <v>6.956321</v>
      </c>
      <c r="J5" s="19">
        <f>IF(D5="","",D5*I5)</f>
        <v/>
      </c>
      <c r="K5" s="19">
        <f>IF(D5="","",IF(H5=0,0,D5/H5))</f>
        <v/>
      </c>
      <c r="L5" s="19">
        <f>IF(D5="","",IF(E5=0,0,D5/E5*1000))</f>
        <v/>
      </c>
      <c r="M5" s="21">
        <f>IF(D5="","",IF(E5=0,0,G5/E5))</f>
        <v/>
      </c>
      <c r="N5" s="19">
        <f>IF(D5="","",IF(G5=0,0,D5/G5))</f>
        <v/>
      </c>
      <c r="O5" s="20">
        <f>IF(D5="","",IF(F5=0,0,E5/F5))</f>
        <v/>
      </c>
      <c r="P5" s="11">
        <f>IF(D5="","",IF(AND(C5&lt;&gt;"Vendas",H5=0),"Objetivo não é venda",IF(D5&lt;INV_MIN,"Amostra pequena",IF(H5=0,"Sem compras",IF(I5&lt;BREAKEVEN,"Abaixo do break-even",IF(I5&lt;BREAKEVEN*FATOR_SEG,"Atenção, margem apertada",IF(I5&gt;=ROAS_REF,IF(H5&gt;=COMPRAS_MIN,IF(O5&gt;=FREQ_ALERTA,"Escalar com cautela (frequência)","Escalar"),"Promissor, poucas compras"),"Manter e otimizar")))))))</f>
        <v/>
      </c>
    </row>
    <row r="6">
      <c r="A6" s="40" t="n">
        <v>46204</v>
      </c>
      <c r="B6" s="32" t="inlineStr">
        <is>
          <t>[Engajamento][Instagram][18~40] - Leve 3 Pague 2</t>
        </is>
      </c>
      <c r="C6" s="32" t="inlineStr">
        <is>
          <t>Engajamento</t>
        </is>
      </c>
      <c r="D6" s="55" t="n">
        <v>4282.76</v>
      </c>
      <c r="E6" s="56" t="n">
        <v>577842</v>
      </c>
      <c r="F6" s="56" t="n">
        <v>214482</v>
      </c>
      <c r="G6" s="56" t="n">
        <v>21382</v>
      </c>
      <c r="H6" s="56" t="n">
        <v>114</v>
      </c>
      <c r="I6" s="57" t="n">
        <v>1.03253</v>
      </c>
      <c r="J6" s="19">
        <f>IF(D6="","",D6*I6)</f>
        <v/>
      </c>
      <c r="K6" s="19">
        <f>IF(D6="","",IF(H6=0,0,D6/H6))</f>
        <v/>
      </c>
      <c r="L6" s="19">
        <f>IF(D6="","",IF(E6=0,0,D6/E6*1000))</f>
        <v/>
      </c>
      <c r="M6" s="21">
        <f>IF(D6="","",IF(E6=0,0,G6/E6))</f>
        <v/>
      </c>
      <c r="N6" s="19">
        <f>IF(D6="","",IF(G6=0,0,D6/G6))</f>
        <v/>
      </c>
      <c r="O6" s="20">
        <f>IF(D6="","",IF(F6=0,0,E6/F6))</f>
        <v/>
      </c>
      <c r="P6" s="11">
        <f>IF(D6="","",IF(AND(C6&lt;&gt;"Vendas",H6=0),"Objetivo não é venda",IF(D6&lt;INV_MIN,"Amostra pequena",IF(H6=0,"Sem compras",IF(I6&lt;BREAKEVEN,"Abaixo do break-even",IF(I6&lt;BREAKEVEN*FATOR_SEG,"Atenção, margem apertada",IF(I6&gt;=ROAS_REF,IF(H6&gt;=COMPRAS_MIN,IF(O6&gt;=FREQ_ALERTA,"Escalar com cautela (frequência)","Escalar"),"Promissor, poucas compras"),"Manter e otimizar")))))))</f>
        <v/>
      </c>
    </row>
    <row r="7">
      <c r="A7" s="40" t="n">
        <v>46204</v>
      </c>
      <c r="B7" s="32" t="inlineStr">
        <is>
          <t>[Tráfego] [Site] [CBO]</t>
        </is>
      </c>
      <c r="C7" s="32" t="inlineStr">
        <is>
          <t>Tráfego</t>
        </is>
      </c>
      <c r="D7" s="55" t="n">
        <v>607.6799999999999</v>
      </c>
      <c r="E7" s="56" t="n">
        <v>102098</v>
      </c>
      <c r="F7" s="56" t="n">
        <v>85537</v>
      </c>
      <c r="G7" s="56" t="n">
        <v>7422</v>
      </c>
      <c r="H7" s="56" t="n">
        <v>5</v>
      </c>
      <c r="I7" s="57" t="n">
        <v>0</v>
      </c>
      <c r="J7" s="19">
        <f>IF(D7="","",D7*I7)</f>
        <v/>
      </c>
      <c r="K7" s="19">
        <f>IF(D7="","",IF(H7=0,0,D7/H7))</f>
        <v/>
      </c>
      <c r="L7" s="19">
        <f>IF(D7="","",IF(E7=0,0,D7/E7*1000))</f>
        <v/>
      </c>
      <c r="M7" s="21">
        <f>IF(D7="","",IF(E7=0,0,G7/E7))</f>
        <v/>
      </c>
      <c r="N7" s="19">
        <f>IF(D7="","",IF(G7=0,0,D7/G7))</f>
        <v/>
      </c>
      <c r="O7" s="20">
        <f>IF(D7="","",IF(F7=0,0,E7/F7))</f>
        <v/>
      </c>
      <c r="P7" s="11">
        <f>IF(D7="","",IF(AND(C7&lt;&gt;"Vendas",H7=0),"Objetivo não é venda",IF(D7&lt;INV_MIN,"Amostra pequena",IF(H7=0,"Sem compras",IF(I7&lt;BREAKEVEN,"Abaixo do break-even",IF(I7&lt;BREAKEVEN*FATOR_SEG,"Atenção, margem apertada",IF(I7&gt;=ROAS_REF,IF(H7&gt;=COMPRAS_MIN,IF(O7&gt;=FREQ_ALERTA,"Escalar com cautela (frequência)","Escalar"),"Promissor, poucas compras"),"Manter e otimizar")))))))</f>
        <v/>
      </c>
    </row>
    <row r="8">
      <c r="A8" s="40" t="n">
        <v>46204</v>
      </c>
      <c r="B8" s="32" t="inlineStr">
        <is>
          <t>Tráfego - Campanha - Captacão Seguidores - Shui 06/05</t>
        </is>
      </c>
      <c r="C8" s="32" t="inlineStr">
        <is>
          <t>Tráfego</t>
        </is>
      </c>
      <c r="D8" s="55" t="n">
        <v>567.49</v>
      </c>
      <c r="E8" s="56" t="n">
        <v>117642</v>
      </c>
      <c r="F8" s="56" t="n">
        <v>84875</v>
      </c>
      <c r="G8" s="56" t="n">
        <v>3857</v>
      </c>
      <c r="H8" s="56" t="n">
        <v>21</v>
      </c>
      <c r="I8" s="57" t="n">
        <v>0</v>
      </c>
      <c r="J8" s="19">
        <f>IF(D8="","",D8*I8)</f>
        <v/>
      </c>
      <c r="K8" s="19">
        <f>IF(D8="","",IF(H8=0,0,D8/H8))</f>
        <v/>
      </c>
      <c r="L8" s="19">
        <f>IF(D8="","",IF(E8=0,0,D8/E8*1000))</f>
        <v/>
      </c>
      <c r="M8" s="21">
        <f>IF(D8="","",IF(E8=0,0,G8/E8))</f>
        <v/>
      </c>
      <c r="N8" s="19">
        <f>IF(D8="","",IF(G8=0,0,D8/G8))</f>
        <v/>
      </c>
      <c r="O8" s="20">
        <f>IF(D8="","",IF(F8=0,0,E8/F8))</f>
        <v/>
      </c>
      <c r="P8" s="11">
        <f>IF(D8="","",IF(AND(C8&lt;&gt;"Vendas",H8=0),"Objetivo não é venda",IF(D8&lt;INV_MIN,"Amostra pequena",IF(H8=0,"Sem compras",IF(I8&lt;BREAKEVEN,"Abaixo do break-even",IF(I8&lt;BREAKEVEN*FATOR_SEG,"Atenção, margem apertada",IF(I8&gt;=ROAS_REF,IF(H8&gt;=COMPRAS_MIN,IF(O8&gt;=FREQ_ALERTA,"Escalar com cautela (frequência)","Escalar"),"Promissor, poucas compras"),"Manter e otimizar")))))))</f>
        <v/>
      </c>
    </row>
    <row r="9">
      <c r="A9" s="40" t="n">
        <v>46204</v>
      </c>
      <c r="B9" s="32" t="inlineStr">
        <is>
          <t>CAMPANHA LIVE 20/07 - HEILIN</t>
        </is>
      </c>
      <c r="C9" s="32" t="inlineStr">
        <is>
          <t>Engajamento</t>
        </is>
      </c>
      <c r="D9" s="55" t="n">
        <v>340.07</v>
      </c>
      <c r="E9" s="56" t="n">
        <v>37875</v>
      </c>
      <c r="F9" s="56" t="n">
        <v>33156</v>
      </c>
      <c r="G9" s="56" t="n">
        <v>1910</v>
      </c>
      <c r="H9" s="56" t="n">
        <v>16</v>
      </c>
      <c r="I9" s="57" t="n">
        <v>12.439557</v>
      </c>
      <c r="J9" s="19">
        <f>IF(D9="","",D9*I9)</f>
        <v/>
      </c>
      <c r="K9" s="19">
        <f>IF(D9="","",IF(H9=0,0,D9/H9))</f>
        <v/>
      </c>
      <c r="L9" s="19">
        <f>IF(D9="","",IF(E9=0,0,D9/E9*1000))</f>
        <v/>
      </c>
      <c r="M9" s="21">
        <f>IF(D9="","",IF(E9=0,0,G9/E9))</f>
        <v/>
      </c>
      <c r="N9" s="19">
        <f>IF(D9="","",IF(G9=0,0,D9/G9))</f>
        <v/>
      </c>
      <c r="O9" s="20">
        <f>IF(D9="","",IF(F9=0,0,E9/F9))</f>
        <v/>
      </c>
      <c r="P9" s="11">
        <f>IF(D9="","",IF(AND(C9&lt;&gt;"Vendas",H9=0),"Objetivo não é venda",IF(D9&lt;INV_MIN,"Amostra pequena",IF(H9=0,"Sem compras",IF(I9&lt;BREAKEVEN,"Abaixo do break-even",IF(I9&lt;BREAKEVEN*FATOR_SEG,"Atenção, margem apertada",IF(I9&gt;=ROAS_REF,IF(H9&gt;=COMPRAS_MIN,IF(O9&gt;=FREQ_ALERTA,"Escalar com cautela (frequência)","Escalar"),"Promissor, poucas compras"),"Manter e otimizar")))))))</f>
        <v/>
      </c>
    </row>
    <row r="10">
      <c r="A10" s="40" t="n">
        <v>46204</v>
      </c>
      <c r="B10" s="32" t="inlineStr">
        <is>
          <t>[IG] Novos Seguidores</t>
        </is>
      </c>
      <c r="C10" s="32" t="inlineStr">
        <is>
          <t>Tráfego</t>
        </is>
      </c>
      <c r="D10" s="55" t="n">
        <v>250.79</v>
      </c>
      <c r="E10" s="56" t="n">
        <v>16891</v>
      </c>
      <c r="F10" s="56" t="n">
        <v>12213</v>
      </c>
      <c r="G10" s="56" t="n">
        <v>382</v>
      </c>
      <c r="H10" s="56" t="n">
        <v>5</v>
      </c>
      <c r="I10" s="57" t="n">
        <v>0</v>
      </c>
      <c r="J10" s="19">
        <f>IF(D10="","",D10*I10)</f>
        <v/>
      </c>
      <c r="K10" s="19">
        <f>IF(D10="","",IF(H10=0,0,D10/H10))</f>
        <v/>
      </c>
      <c r="L10" s="19">
        <f>IF(D10="","",IF(E10=0,0,D10/E10*1000))</f>
        <v/>
      </c>
      <c r="M10" s="21">
        <f>IF(D10="","",IF(E10=0,0,G10/E10))</f>
        <v/>
      </c>
      <c r="N10" s="19">
        <f>IF(D10="","",IF(G10=0,0,D10/G10))</f>
        <v/>
      </c>
      <c r="O10" s="20">
        <f>IF(D10="","",IF(F10=0,0,E10/F10))</f>
        <v/>
      </c>
      <c r="P10" s="11">
        <f>IF(D10="","",IF(AND(C10&lt;&gt;"Vendas",H10=0),"Objetivo não é venda",IF(D10&lt;INV_MIN,"Amostra pequena",IF(H10=0,"Sem compras",IF(I10&lt;BREAKEVEN,"Abaixo do break-even",IF(I10&lt;BREAKEVEN*FATOR_SEG,"Atenção, margem apertada",IF(I10&gt;=ROAS_REF,IF(H10&gt;=COMPRAS_MIN,IF(O10&gt;=FREQ_ALERTA,"Escalar com cautela (frequência)","Escalar"),"Promissor, poucas compras"),"Manter e otimizar")))))))</f>
        <v/>
      </c>
    </row>
    <row r="11">
      <c r="A11" s="40" t="n">
        <v>46204</v>
      </c>
      <c r="B11" s="32" t="inlineStr">
        <is>
          <t>Tráfego - GRUPO VIP - CAPTACAO SENDFLOW - 28/07</t>
        </is>
      </c>
      <c r="C11" s="32" t="inlineStr">
        <is>
          <t>Tráfego</t>
        </is>
      </c>
      <c r="D11" s="55" t="n">
        <v>118.33</v>
      </c>
      <c r="E11" s="56" t="n">
        <v>30851</v>
      </c>
      <c r="F11" s="56" t="n">
        <v>21608</v>
      </c>
      <c r="G11" s="56" t="n">
        <v>1919</v>
      </c>
      <c r="H11" s="56" t="n">
        <v>1</v>
      </c>
      <c r="I11" s="57" t="n">
        <v>1.15237</v>
      </c>
      <c r="J11" s="19">
        <f>IF(D11="","",D11*I11)</f>
        <v/>
      </c>
      <c r="K11" s="19">
        <f>IF(D11="","",IF(H11=0,0,D11/H11))</f>
        <v/>
      </c>
      <c r="L11" s="19">
        <f>IF(D11="","",IF(E11=0,0,D11/E11*1000))</f>
        <v/>
      </c>
      <c r="M11" s="21">
        <f>IF(D11="","",IF(E11=0,0,G11/E11))</f>
        <v/>
      </c>
      <c r="N11" s="19">
        <f>IF(D11="","",IF(G11=0,0,D11/G11))</f>
        <v/>
      </c>
      <c r="O11" s="20">
        <f>IF(D11="","",IF(F11=0,0,E11/F11))</f>
        <v/>
      </c>
      <c r="P11" s="11">
        <f>IF(D11="","",IF(AND(C11&lt;&gt;"Vendas",H11=0),"Objetivo não é venda",IF(D11&lt;INV_MIN,"Amostra pequena",IF(H11=0,"Sem compras",IF(I11&lt;BREAKEVEN,"Abaixo do break-even",IF(I11&lt;BREAKEVEN*FATOR_SEG,"Atenção, margem apertada",IF(I11&gt;=ROAS_REF,IF(H11&gt;=COMPRAS_MIN,IF(O11&gt;=FREQ_ALERTA,"Escalar com cautela (frequência)","Escalar"),"Promissor, poucas compras"),"Manter e otimizar")))))))</f>
        <v/>
      </c>
    </row>
    <row r="12">
      <c r="A12" s="40" t="n">
        <v>46204</v>
      </c>
      <c r="B12" s="32" t="inlineStr">
        <is>
          <t>Shui - Niver 6a - Reconhecimento - Maio/26</t>
        </is>
      </c>
      <c r="C12" s="32" t="inlineStr">
        <is>
          <t>Reconhecimento</t>
        </is>
      </c>
      <c r="D12" s="55" t="n">
        <v>19.15</v>
      </c>
      <c r="E12" s="56" t="n">
        <v>11606</v>
      </c>
      <c r="F12" s="56" t="n">
        <v>11586</v>
      </c>
      <c r="G12" s="56" t="n">
        <v>4</v>
      </c>
      <c r="H12" s="56" t="n">
        <v>0</v>
      </c>
      <c r="I12" s="57" t="n">
        <v>0</v>
      </c>
      <c r="J12" s="19">
        <f>IF(D12="","",D12*I12)</f>
        <v/>
      </c>
      <c r="K12" s="19">
        <f>IF(D12="","",IF(H12=0,0,D12/H12))</f>
        <v/>
      </c>
      <c r="L12" s="19">
        <f>IF(D12="","",IF(E12=0,0,D12/E12*1000))</f>
        <v/>
      </c>
      <c r="M12" s="21">
        <f>IF(D12="","",IF(E12=0,0,G12/E12))</f>
        <v/>
      </c>
      <c r="N12" s="19">
        <f>IF(D12="","",IF(G12=0,0,D12/G12))</f>
        <v/>
      </c>
      <c r="O12" s="20">
        <f>IF(D12="","",IF(F12=0,0,E12/F12))</f>
        <v/>
      </c>
      <c r="P12" s="11">
        <f>IF(D12="","",IF(AND(C12&lt;&gt;"Vendas",H12=0),"Objetivo não é venda",IF(D12&lt;INV_MIN,"Amostra pequena",IF(H12=0,"Sem compras",IF(I12&lt;BREAKEVEN,"Abaixo do break-even",IF(I12&lt;BREAKEVEN*FATOR_SEG,"Atenção, margem apertada",IF(I12&gt;=ROAS_REF,IF(H12&gt;=COMPRAS_MIN,IF(O12&gt;=FREQ_ALERTA,"Escalar com cautela (frequência)","Escalar"),"Promissor, poucas compras"),"Manter e otimizar")))))))</f>
        <v/>
      </c>
    </row>
    <row r="13">
      <c r="A13" s="40" t="n">
        <v>46235</v>
      </c>
      <c r="B13" s="32" t="inlineStr">
        <is>
          <t>[Vendas] [BR] [ADV+] [Catálogo] NOVA Maio/2026</t>
        </is>
      </c>
      <c r="C13" s="32" t="inlineStr">
        <is>
          <t>Vendas</t>
        </is>
      </c>
      <c r="D13" s="55" t="n">
        <v>27071.34</v>
      </c>
      <c r="E13" s="56" t="n">
        <v>1617004</v>
      </c>
      <c r="F13" s="56" t="n">
        <v>230721</v>
      </c>
      <c r="G13" s="56" t="n">
        <v>27538</v>
      </c>
      <c r="H13" s="56" t="n">
        <v>829</v>
      </c>
      <c r="I13" s="57" t="n">
        <v>3.697582</v>
      </c>
      <c r="J13" s="19">
        <f>IF(D13="","",D13*I13)</f>
        <v/>
      </c>
      <c r="K13" s="19">
        <f>IF(D13="","",IF(H13=0,0,D13/H13))</f>
        <v/>
      </c>
      <c r="L13" s="19">
        <f>IF(D13="","",IF(E13=0,0,D13/E13*1000))</f>
        <v/>
      </c>
      <c r="M13" s="21">
        <f>IF(D13="","",IF(E13=0,0,G13/E13))</f>
        <v/>
      </c>
      <c r="N13" s="19">
        <f>IF(D13="","",IF(G13=0,0,D13/G13))</f>
        <v/>
      </c>
      <c r="O13" s="20">
        <f>IF(D13="","",IF(F13=0,0,E13/F13))</f>
        <v/>
      </c>
      <c r="P13" s="11">
        <f>IF(D13="","",IF(AND(C13&lt;&gt;"Vendas",H13=0),"Objetivo não é venda",IF(D13&lt;INV_MIN,"Amostra pequena",IF(H13=0,"Sem compras",IF(I13&lt;BREAKEVEN,"Abaixo do break-even",IF(I13&lt;BREAKEVEN*FATOR_SEG,"Atenção, margem apertada",IF(I13&gt;=ROAS_REF,IF(H13&gt;=COMPRAS_MIN,IF(O13&gt;=FREQ_ALERTA,"Escalar com cautela (frequência)","Escalar"),"Promissor, poucas compras"),"Manter e otimizar")))))))</f>
        <v/>
      </c>
    </row>
    <row r="14">
      <c r="A14" s="40" t="n">
        <v>46235</v>
      </c>
      <c r="B14" s="32" t="inlineStr">
        <is>
          <t>[Tráfego Site] [Pagina de destino] [Ago] [ADV]</t>
        </is>
      </c>
      <c r="C14" s="32" t="inlineStr">
        <is>
          <t>Tráfego</t>
        </is>
      </c>
      <c r="D14" s="55" t="n">
        <v>2933.7</v>
      </c>
      <c r="E14" s="56" t="n">
        <v>636621</v>
      </c>
      <c r="F14" s="56" t="n">
        <v>423318</v>
      </c>
      <c r="G14" s="56" t="n">
        <v>38154</v>
      </c>
      <c r="H14" s="56" t="n">
        <v>24</v>
      </c>
      <c r="I14" s="57" t="n">
        <v>0</v>
      </c>
      <c r="J14" s="19">
        <f>IF(D14="","",D14*I14)</f>
        <v/>
      </c>
      <c r="K14" s="19">
        <f>IF(D14="","",IF(H14=0,0,D14/H14))</f>
        <v/>
      </c>
      <c r="L14" s="19">
        <f>IF(D14="","",IF(E14=0,0,D14/E14*1000))</f>
        <v/>
      </c>
      <c r="M14" s="21">
        <f>IF(D14="","",IF(E14=0,0,G14/E14))</f>
        <v/>
      </c>
      <c r="N14" s="19">
        <f>IF(D14="","",IF(G14=0,0,D14/G14))</f>
        <v/>
      </c>
      <c r="O14" s="20">
        <f>IF(D14="","",IF(F14=0,0,E14/F14))</f>
        <v/>
      </c>
      <c r="P14" s="11">
        <f>IF(D14="","",IF(AND(C14&lt;&gt;"Vendas",H14=0),"Objetivo não é venda",IF(D14&lt;INV_MIN,"Amostra pequena",IF(H14=0,"Sem compras",IF(I14&lt;BREAKEVEN,"Abaixo do break-even",IF(I14&lt;BREAKEVEN*FATOR_SEG,"Atenção, margem apertada",IF(I14&gt;=ROAS_REF,IF(H14&gt;=COMPRAS_MIN,IF(O14&gt;=FREQ_ALERTA,"Escalar com cautela (frequência)","Escalar"),"Promissor, poucas compras"),"Manter e otimizar")))))))</f>
        <v/>
      </c>
    </row>
    <row r="15">
      <c r="A15" s="40" t="n">
        <v>46235</v>
      </c>
      <c r="B15" s="32" t="inlineStr">
        <is>
          <t>[Engajamento][Instagram][18~40] - Leve 3 Pague 2</t>
        </is>
      </c>
      <c r="C15" s="32" t="inlineStr">
        <is>
          <t>Engajamento</t>
        </is>
      </c>
      <c r="D15" s="55" t="n">
        <v>2219.47</v>
      </c>
      <c r="E15" s="56" t="n">
        <v>326501</v>
      </c>
      <c r="F15" s="56" t="n">
        <v>171742</v>
      </c>
      <c r="G15" s="56" t="n">
        <v>14472</v>
      </c>
      <c r="H15" s="56" t="n">
        <v>20</v>
      </c>
      <c r="I15" s="57" t="n">
        <v>0.22773</v>
      </c>
      <c r="J15" s="19">
        <f>IF(D15="","",D15*I15)</f>
        <v/>
      </c>
      <c r="K15" s="19">
        <f>IF(D15="","",IF(H15=0,0,D15/H15))</f>
        <v/>
      </c>
      <c r="L15" s="19">
        <f>IF(D15="","",IF(E15=0,0,D15/E15*1000))</f>
        <v/>
      </c>
      <c r="M15" s="21">
        <f>IF(D15="","",IF(E15=0,0,G15/E15))</f>
        <v/>
      </c>
      <c r="N15" s="19">
        <f>IF(D15="","",IF(G15=0,0,D15/G15))</f>
        <v/>
      </c>
      <c r="O15" s="20">
        <f>IF(D15="","",IF(F15=0,0,E15/F15))</f>
        <v/>
      </c>
      <c r="P15" s="11">
        <f>IF(D15="","",IF(AND(C15&lt;&gt;"Vendas",H15=0),"Objetivo não é venda",IF(D15&lt;INV_MIN,"Amostra pequena",IF(H15=0,"Sem compras",IF(I15&lt;BREAKEVEN,"Abaixo do break-even",IF(I15&lt;BREAKEVEN*FATOR_SEG,"Atenção, margem apertada",IF(I15&gt;=ROAS_REF,IF(H15&gt;=COMPRAS_MIN,IF(O15&gt;=FREQ_ALERTA,"Escalar com cautela (frequência)","Escalar"),"Promissor, poucas compras"),"Manter e otimizar")))))))</f>
        <v/>
      </c>
    </row>
    <row r="16">
      <c r="A16" s="40" t="n">
        <v>46235</v>
      </c>
      <c r="B16" s="32" t="inlineStr">
        <is>
          <t>Tráfego - GRUPO VIP - CAPTACAO SENDFLOW - 28/07</t>
        </is>
      </c>
      <c r="C16" s="32" t="inlineStr">
        <is>
          <t>Tráfego</t>
        </is>
      </c>
      <c r="D16" s="55" t="n">
        <v>701.64</v>
      </c>
      <c r="E16" s="56" t="n">
        <v>138812</v>
      </c>
      <c r="F16" s="56" t="n">
        <v>80529</v>
      </c>
      <c r="G16" s="56" t="n">
        <v>2472</v>
      </c>
      <c r="H16" s="56" t="n">
        <v>62</v>
      </c>
      <c r="I16" s="57" t="n">
        <v>0.780372</v>
      </c>
      <c r="J16" s="19">
        <f>IF(D16="","",D16*I16)</f>
        <v/>
      </c>
      <c r="K16" s="19">
        <f>IF(D16="","",IF(H16=0,0,D16/H16))</f>
        <v/>
      </c>
      <c r="L16" s="19">
        <f>IF(D16="","",IF(E16=0,0,D16/E16*1000))</f>
        <v/>
      </c>
      <c r="M16" s="21">
        <f>IF(D16="","",IF(E16=0,0,G16/E16))</f>
        <v/>
      </c>
      <c r="N16" s="19">
        <f>IF(D16="","",IF(G16=0,0,D16/G16))</f>
        <v/>
      </c>
      <c r="O16" s="20">
        <f>IF(D16="","",IF(F16=0,0,E16/F16))</f>
        <v/>
      </c>
      <c r="P16" s="11">
        <f>IF(D16="","",IF(AND(C16&lt;&gt;"Vendas",H16=0),"Objetivo não é venda",IF(D16&lt;INV_MIN,"Amostra pequena",IF(H16=0,"Sem compras",IF(I16&lt;BREAKEVEN,"Abaixo do break-even",IF(I16&lt;BREAKEVEN*FATOR_SEG,"Atenção, margem apertada",IF(I16&gt;=ROAS_REF,IF(H16&gt;=COMPRAS_MIN,IF(O16&gt;=FREQ_ALERTA,"Escalar com cautela (frequência)","Escalar"),"Promissor, poucas compras"),"Manter e otimizar")))))))</f>
        <v/>
      </c>
    </row>
    <row r="17">
      <c r="A17" s="40" t="n">
        <v>46235</v>
      </c>
      <c r="B17" s="32" t="inlineStr">
        <is>
          <t>[Tráfego] [Site] [CBO]</t>
        </is>
      </c>
      <c r="C17" s="32" t="inlineStr">
        <is>
          <t>Tráfego</t>
        </is>
      </c>
      <c r="D17" s="55" t="n">
        <v>580.88</v>
      </c>
      <c r="E17" s="56" t="n">
        <v>103690</v>
      </c>
      <c r="F17" s="56" t="n">
        <v>91060</v>
      </c>
      <c r="G17" s="56" t="n">
        <v>7619</v>
      </c>
      <c r="H17" s="56" t="n">
        <v>11</v>
      </c>
      <c r="I17" s="57" t="n">
        <v>0</v>
      </c>
      <c r="J17" s="19">
        <f>IF(D17="","",D17*I17)</f>
        <v/>
      </c>
      <c r="K17" s="19">
        <f>IF(D17="","",IF(H17=0,0,D17/H17))</f>
        <v/>
      </c>
      <c r="L17" s="19">
        <f>IF(D17="","",IF(E17=0,0,D17/E17*1000))</f>
        <v/>
      </c>
      <c r="M17" s="21">
        <f>IF(D17="","",IF(E17=0,0,G17/E17))</f>
        <v/>
      </c>
      <c r="N17" s="19">
        <f>IF(D17="","",IF(G17=0,0,D17/G17))</f>
        <v/>
      </c>
      <c r="O17" s="20">
        <f>IF(D17="","",IF(F17=0,0,E17/F17))</f>
        <v/>
      </c>
      <c r="P17" s="11">
        <f>IF(D17="","",IF(AND(C17&lt;&gt;"Vendas",H17=0),"Objetivo não é venda",IF(D17&lt;INV_MIN,"Amostra pequena",IF(H17=0,"Sem compras",IF(I17&lt;BREAKEVEN,"Abaixo do break-even",IF(I17&lt;BREAKEVEN*FATOR_SEG,"Atenção, margem apertada",IF(I17&gt;=ROAS_REF,IF(H17&gt;=COMPRAS_MIN,IF(O17&gt;=FREQ_ALERTA,"Escalar com cautela (frequência)","Escalar"),"Promissor, poucas compras"),"Manter e otimizar")))))))</f>
        <v/>
      </c>
    </row>
    <row r="18">
      <c r="A18" s="40" t="n">
        <v>46235</v>
      </c>
      <c r="B18" s="32" t="inlineStr">
        <is>
          <t>[Engajamento Iscas][SENHA][18~40] - Agosto</t>
        </is>
      </c>
      <c r="C18" s="32" t="inlineStr">
        <is>
          <t>Engajamento</t>
        </is>
      </c>
      <c r="D18" s="55" t="n">
        <v>386.36</v>
      </c>
      <c r="E18" s="56" t="n">
        <v>59502</v>
      </c>
      <c r="F18" s="56" t="n">
        <v>44337</v>
      </c>
      <c r="G18" s="56" t="n">
        <v>2868</v>
      </c>
      <c r="H18" s="56" t="n">
        <v>298</v>
      </c>
      <c r="I18" s="57" t="n">
        <v>0.287504</v>
      </c>
      <c r="J18" s="19">
        <f>IF(D18="","",D18*I18)</f>
        <v/>
      </c>
      <c r="K18" s="19">
        <f>IF(D18="","",IF(H18=0,0,D18/H18))</f>
        <v/>
      </c>
      <c r="L18" s="19">
        <f>IF(D18="","",IF(E18=0,0,D18/E18*1000))</f>
        <v/>
      </c>
      <c r="M18" s="21">
        <f>IF(D18="","",IF(E18=0,0,G18/E18))</f>
        <v/>
      </c>
      <c r="N18" s="19">
        <f>IF(D18="","",IF(G18=0,0,D18/G18))</f>
        <v/>
      </c>
      <c r="O18" s="20">
        <f>IF(D18="","",IF(F18=0,0,E18/F18))</f>
        <v/>
      </c>
      <c r="P18" s="11">
        <f>IF(D18="","",IF(AND(C18&lt;&gt;"Vendas",H18=0),"Objetivo não é venda",IF(D18&lt;INV_MIN,"Amostra pequena",IF(H18=0,"Sem compras",IF(I18&lt;BREAKEVEN,"Abaixo do break-even",IF(I18&lt;BREAKEVEN*FATOR_SEG,"Atenção, margem apertada",IF(I18&gt;=ROAS_REF,IF(H18&gt;=COMPRAS_MIN,IF(O18&gt;=FREQ_ALERTA,"Escalar com cautela (frequência)","Escalar"),"Promissor, poucas compras"),"Manter e otimizar")))))))</f>
        <v/>
      </c>
    </row>
    <row r="19">
      <c r="A19" s="40" t="n">
        <v>46235</v>
      </c>
      <c r="B19" s="32" t="inlineStr">
        <is>
          <t>Tráfego - Campanha - Captacão Seguidores - Shui 06/05</t>
        </is>
      </c>
      <c r="C19" s="32" t="inlineStr">
        <is>
          <t>Tráfego</t>
        </is>
      </c>
      <c r="D19" s="55" t="n">
        <v>194.05</v>
      </c>
      <c r="E19" s="56" t="n">
        <v>29975</v>
      </c>
      <c r="F19" s="56" t="n">
        <v>26827</v>
      </c>
      <c r="G19" s="56" t="n">
        <v>986</v>
      </c>
      <c r="H19" s="56" t="n">
        <v>52</v>
      </c>
      <c r="I19" s="57" t="n">
        <v>0</v>
      </c>
      <c r="J19" s="19">
        <f>IF(D19="","",D19*I19)</f>
        <v/>
      </c>
      <c r="K19" s="19">
        <f>IF(D19="","",IF(H19=0,0,D19/H19))</f>
        <v/>
      </c>
      <c r="L19" s="19">
        <f>IF(D19="","",IF(E19=0,0,D19/E19*1000))</f>
        <v/>
      </c>
      <c r="M19" s="21">
        <f>IF(D19="","",IF(E19=0,0,G19/E19))</f>
        <v/>
      </c>
      <c r="N19" s="19">
        <f>IF(D19="","",IF(G19=0,0,D19/G19))</f>
        <v/>
      </c>
      <c r="O19" s="20">
        <f>IF(D19="","",IF(F19=0,0,E19/F19))</f>
        <v/>
      </c>
      <c r="P19" s="11">
        <f>IF(D19="","",IF(AND(C19&lt;&gt;"Vendas",H19=0),"Objetivo não é venda",IF(D19&lt;INV_MIN,"Amostra pequena",IF(H19=0,"Sem compras",IF(I19&lt;BREAKEVEN,"Abaixo do break-even",IF(I19&lt;BREAKEVEN*FATOR_SEG,"Atenção, margem apertada",IF(I19&gt;=ROAS_REF,IF(H19&gt;=COMPRAS_MIN,IF(O19&gt;=FREQ_ALERTA,"Escalar com cautela (frequência)","Escalar"),"Promissor, poucas compras"),"Manter e otimizar")))))))</f>
        <v/>
      </c>
    </row>
    <row r="20">
      <c r="A20" s="40" t="n">
        <v>46235</v>
      </c>
      <c r="B20" s="32" t="inlineStr">
        <is>
          <t>LIVE SHUI - DIA DOS PAIS 07/08/2026 Campanha [engajamento]</t>
        </is>
      </c>
      <c r="C20" s="32" t="inlineStr">
        <is>
          <t>Engajamento</t>
        </is>
      </c>
      <c r="D20" s="55" t="n">
        <v>46.41</v>
      </c>
      <c r="E20" s="56" t="n">
        <v>1839</v>
      </c>
      <c r="F20" s="56" t="n">
        <v>1446</v>
      </c>
      <c r="G20" s="56" t="n">
        <v>27</v>
      </c>
      <c r="H20" s="56" t="n">
        <v>13</v>
      </c>
      <c r="I20" s="57" t="n">
        <v>29.282051</v>
      </c>
      <c r="J20" s="19">
        <f>IF(D20="","",D20*I20)</f>
        <v/>
      </c>
      <c r="K20" s="19">
        <f>IF(D20="","",IF(H20=0,0,D20/H20))</f>
        <v/>
      </c>
      <c r="L20" s="19">
        <f>IF(D20="","",IF(E20=0,0,D20/E20*1000))</f>
        <v/>
      </c>
      <c r="M20" s="21">
        <f>IF(D20="","",IF(E20=0,0,G20/E20))</f>
        <v/>
      </c>
      <c r="N20" s="19">
        <f>IF(D20="","",IF(G20=0,0,D20/G20))</f>
        <v/>
      </c>
      <c r="O20" s="20">
        <f>IF(D20="","",IF(F20=0,0,E20/F20))</f>
        <v/>
      </c>
      <c r="P20" s="11">
        <f>IF(D20="","",IF(AND(C20&lt;&gt;"Vendas",H20=0),"Objetivo não é venda",IF(D20&lt;INV_MIN,"Amostra pequena",IF(H20=0,"Sem compras",IF(I20&lt;BREAKEVEN,"Abaixo do break-even",IF(I20&lt;BREAKEVEN*FATOR_SEG,"Atenção, margem apertada",IF(I20&gt;=ROAS_REF,IF(H20&gt;=COMPRAS_MIN,IF(O20&gt;=FREQ_ALERTA,"Escalar com cautela (frequência)","Escalar"),"Promissor, poucas compras"),"Manter e otimizar")))))))</f>
        <v/>
      </c>
    </row>
    <row r="21">
      <c r="A21" s="40" t="n">
        <v>46266</v>
      </c>
      <c r="B21" s="32" t="inlineStr">
        <is>
          <t>[Vendas] [BR] [ADV+] [Catálogo] NOVA Maio/2026</t>
        </is>
      </c>
      <c r="C21" s="32" t="inlineStr">
        <is>
          <t>Vendas</t>
        </is>
      </c>
      <c r="D21" s="55" t="n">
        <v>12982.32</v>
      </c>
      <c r="E21" s="56" t="n">
        <v>555947</v>
      </c>
      <c r="F21" s="56" t="n">
        <v>56152</v>
      </c>
      <c r="G21" s="56" t="n">
        <v>8781</v>
      </c>
      <c r="H21" s="56" t="n">
        <v>484</v>
      </c>
      <c r="I21" s="57" t="n">
        <v>9.81371</v>
      </c>
      <c r="J21" s="19">
        <f>IF(D21="","",D21*I21)</f>
        <v/>
      </c>
      <c r="K21" s="19">
        <f>IF(D21="","",IF(H21=0,0,D21/H21))</f>
        <v/>
      </c>
      <c r="L21" s="19">
        <f>IF(D21="","",IF(E21=0,0,D21/E21*1000))</f>
        <v/>
      </c>
      <c r="M21" s="21">
        <f>IF(D21="","",IF(E21=0,0,G21/E21))</f>
        <v/>
      </c>
      <c r="N21" s="19">
        <f>IF(D21="","",IF(G21=0,0,D21/G21))</f>
        <v/>
      </c>
      <c r="O21" s="20">
        <f>IF(D21="","",IF(F21=0,0,E21/F21))</f>
        <v/>
      </c>
      <c r="P21" s="11">
        <f>IF(D21="","",IF(AND(C21&lt;&gt;"Vendas",H21=0),"Objetivo não é venda",IF(D21&lt;INV_MIN,"Amostra pequena",IF(H21=0,"Sem compras",IF(I21&lt;BREAKEVEN,"Abaixo do break-even",IF(I21&lt;BREAKEVEN*FATOR_SEG,"Atenção, margem apertada",IF(I21&gt;=ROAS_REF,IF(H21&gt;=COMPRAS_MIN,IF(O21&gt;=FREQ_ALERTA,"Escalar com cautela (frequência)","Escalar"),"Promissor, poucas compras"),"Manter e otimizar")))))))</f>
        <v/>
      </c>
    </row>
    <row r="22">
      <c r="A22" s="40" t="n">
        <v>46266</v>
      </c>
      <c r="B22" s="32" t="inlineStr">
        <is>
          <t>Axiom_NewPurchases</t>
        </is>
      </c>
      <c r="C22" s="32" t="inlineStr">
        <is>
          <t>Vendas</t>
        </is>
      </c>
      <c r="D22" s="55" t="n">
        <v>6851.19</v>
      </c>
      <c r="E22" s="56" t="n">
        <v>600145</v>
      </c>
      <c r="F22" s="56" t="n">
        <v>128741</v>
      </c>
      <c r="G22" s="56" t="n">
        <v>14892</v>
      </c>
      <c r="H22" s="56" t="n">
        <v>198</v>
      </c>
      <c r="I22" s="57" t="n">
        <v>1.738146</v>
      </c>
      <c r="J22" s="19">
        <f>IF(D22="","",D22*I22)</f>
        <v/>
      </c>
      <c r="K22" s="19">
        <f>IF(D22="","",IF(H22=0,0,D22/H22))</f>
        <v/>
      </c>
      <c r="L22" s="19">
        <f>IF(D22="","",IF(E22=0,0,D22/E22*1000))</f>
        <v/>
      </c>
      <c r="M22" s="21">
        <f>IF(D22="","",IF(E22=0,0,G22/E22))</f>
        <v/>
      </c>
      <c r="N22" s="19">
        <f>IF(D22="","",IF(G22=0,0,D22/G22))</f>
        <v/>
      </c>
      <c r="O22" s="20">
        <f>IF(D22="","",IF(F22=0,0,E22/F22))</f>
        <v/>
      </c>
      <c r="P22" s="11">
        <f>IF(D22="","",IF(AND(C22&lt;&gt;"Vendas",H22=0),"Objetivo não é venda",IF(D22&lt;INV_MIN,"Amostra pequena",IF(H22=0,"Sem compras",IF(I22&lt;BREAKEVEN,"Abaixo do break-even",IF(I22&lt;BREAKEVEN*FATOR_SEG,"Atenção, margem apertada",IF(I22&gt;=ROAS_REF,IF(H22&gt;=COMPRAS_MIN,IF(O22&gt;=FREQ_ALERTA,"Escalar com cautela (frequência)","Escalar"),"Promissor, poucas compras"),"Manter e otimizar")))))))</f>
        <v/>
      </c>
    </row>
    <row r="23">
      <c r="A23" s="40" t="n">
        <v>46266</v>
      </c>
      <c r="B23" s="32" t="inlineStr">
        <is>
          <t>[Tráfego Site] [Pagina de destino] [Ago] [ADV]</t>
        </is>
      </c>
      <c r="C23" s="32" t="inlineStr">
        <is>
          <t>Tráfego</t>
        </is>
      </c>
      <c r="D23" s="55" t="n">
        <v>1323.07</v>
      </c>
      <c r="E23" s="56" t="n">
        <v>249642</v>
      </c>
      <c r="F23" s="56" t="n">
        <v>169649</v>
      </c>
      <c r="G23" s="56" t="n">
        <v>22572</v>
      </c>
      <c r="H23" s="56" t="n">
        <v>5</v>
      </c>
      <c r="I23" s="57" t="n">
        <v>0</v>
      </c>
      <c r="J23" s="19">
        <f>IF(D23="","",D23*I23)</f>
        <v/>
      </c>
      <c r="K23" s="19">
        <f>IF(D23="","",IF(H23=0,0,D23/H23))</f>
        <v/>
      </c>
      <c r="L23" s="19">
        <f>IF(D23="","",IF(E23=0,0,D23/E23*1000))</f>
        <v/>
      </c>
      <c r="M23" s="21">
        <f>IF(D23="","",IF(E23=0,0,G23/E23))</f>
        <v/>
      </c>
      <c r="N23" s="19">
        <f>IF(D23="","",IF(G23=0,0,D23/G23))</f>
        <v/>
      </c>
      <c r="O23" s="20">
        <f>IF(D23="","",IF(F23=0,0,E23/F23))</f>
        <v/>
      </c>
      <c r="P23" s="11">
        <f>IF(D23="","",IF(AND(C23&lt;&gt;"Vendas",H23=0),"Objetivo não é venda",IF(D23&lt;INV_MIN,"Amostra pequena",IF(H23=0,"Sem compras",IF(I23&lt;BREAKEVEN,"Abaixo do break-even",IF(I23&lt;BREAKEVEN*FATOR_SEG,"Atenção, margem apertada",IF(I23&gt;=ROAS_REF,IF(H23&gt;=COMPRAS_MIN,IF(O23&gt;=FREQ_ALERTA,"Escalar com cautela (frequência)","Escalar"),"Promissor, poucas compras"),"Manter e otimizar")))))))</f>
        <v/>
      </c>
    </row>
    <row r="24">
      <c r="A24" s="40" t="n">
        <v>46266</v>
      </c>
      <c r="B24" s="32" t="inlineStr">
        <is>
          <t>[350]_AXM-SHUI_BESTSELLERS_TOPO_VENDAS_ABO_260927_RANKINGTOP5</t>
        </is>
      </c>
      <c r="C24" s="32" t="inlineStr">
        <is>
          <t>Vendas</t>
        </is>
      </c>
      <c r="D24" s="55" t="n">
        <v>1139.08</v>
      </c>
      <c r="E24" s="56" t="n">
        <v>99313</v>
      </c>
      <c r="F24" s="56" t="n">
        <v>44237</v>
      </c>
      <c r="G24" s="56" t="n">
        <v>1687</v>
      </c>
      <c r="H24" s="56" t="n">
        <v>27</v>
      </c>
      <c r="I24" s="57" t="n">
        <v>2.623126</v>
      </c>
      <c r="J24" s="19">
        <f>IF(D24="","",D24*I24)</f>
        <v/>
      </c>
      <c r="K24" s="19">
        <f>IF(D24="","",IF(H24=0,0,D24/H24))</f>
        <v/>
      </c>
      <c r="L24" s="19">
        <f>IF(D24="","",IF(E24=0,0,D24/E24*1000))</f>
        <v/>
      </c>
      <c r="M24" s="21">
        <f>IF(D24="","",IF(E24=0,0,G24/E24))</f>
        <v/>
      </c>
      <c r="N24" s="19">
        <f>IF(D24="","",IF(G24=0,0,D24/G24))</f>
        <v/>
      </c>
      <c r="O24" s="20">
        <f>IF(D24="","",IF(F24=0,0,E24/F24))</f>
        <v/>
      </c>
      <c r="P24" s="11">
        <f>IF(D24="","",IF(AND(C24&lt;&gt;"Vendas",H24=0),"Objetivo não é venda",IF(D24&lt;INV_MIN,"Amostra pequena",IF(H24=0,"Sem compras",IF(I24&lt;BREAKEVEN,"Abaixo do break-even",IF(I24&lt;BREAKEVEN*FATOR_SEG,"Atenção, margem apertada",IF(I24&gt;=ROAS_REF,IF(H24&gt;=COMPRAS_MIN,IF(O24&gt;=FREQ_ALERTA,"Escalar com cautela (frequência)","Escalar"),"Promissor, poucas compras"),"Manter e otimizar")))))))</f>
        <v/>
      </c>
    </row>
    <row r="25">
      <c r="A25" s="40" t="n">
        <v>46266</v>
      </c>
      <c r="B25" s="32" t="inlineStr">
        <is>
          <t>[3500]_AXIOM_04_VENDAS_SHUI-BR_2026-09</t>
        </is>
      </c>
      <c r="C25" s="32" t="inlineStr">
        <is>
          <t>Vendas</t>
        </is>
      </c>
      <c r="D25" s="55" t="n">
        <v>973.9400000000001</v>
      </c>
      <c r="E25" s="56" t="n">
        <v>92797</v>
      </c>
      <c r="F25" s="56" t="n">
        <v>22116</v>
      </c>
      <c r="G25" s="56" t="n">
        <v>1839</v>
      </c>
      <c r="H25" s="56" t="n">
        <v>60</v>
      </c>
      <c r="I25" s="57" t="n">
        <v>14.449586</v>
      </c>
      <c r="J25" s="19">
        <f>IF(D25="","",D25*I25)</f>
        <v/>
      </c>
      <c r="K25" s="19">
        <f>IF(D25="","",IF(H25=0,0,D25/H25))</f>
        <v/>
      </c>
      <c r="L25" s="19">
        <f>IF(D25="","",IF(E25=0,0,D25/E25*1000))</f>
        <v/>
      </c>
      <c r="M25" s="21">
        <f>IF(D25="","",IF(E25=0,0,G25/E25))</f>
        <v/>
      </c>
      <c r="N25" s="19">
        <f>IF(D25="","",IF(G25=0,0,D25/G25))</f>
        <v/>
      </c>
      <c r="O25" s="20">
        <f>IF(D25="","",IF(F25=0,0,E25/F25))</f>
        <v/>
      </c>
      <c r="P25" s="11">
        <f>IF(D25="","",IF(AND(C25&lt;&gt;"Vendas",H25=0),"Objetivo não é venda",IF(D25&lt;INV_MIN,"Amostra pequena",IF(H25=0,"Sem compras",IF(I25&lt;BREAKEVEN,"Abaixo do break-even",IF(I25&lt;BREAKEVEN*FATOR_SEG,"Atenção, margem apertada",IF(I25&gt;=ROAS_REF,IF(H25&gt;=COMPRAS_MIN,IF(O25&gt;=FREQ_ALERTA,"Escalar com cautela (frequência)","Escalar"),"Promissor, poucas compras"),"Manter e otimizar")))))))</f>
        <v/>
      </c>
    </row>
    <row r="26">
      <c r="A26" s="40" t="n">
        <v>46266</v>
      </c>
      <c r="B26" s="32" t="inlineStr">
        <is>
          <t>[AOVIVO] INSTAGRAM</t>
        </is>
      </c>
      <c r="C26" s="32" t="inlineStr">
        <is>
          <t>Engajamento</t>
        </is>
      </c>
      <c r="D26" s="55" t="n">
        <v>723.8200000000001</v>
      </c>
      <c r="E26" s="56" t="n">
        <v>27092</v>
      </c>
      <c r="F26" s="56" t="n">
        <v>17718</v>
      </c>
      <c r="G26" s="56" t="n">
        <v>523</v>
      </c>
      <c r="H26" s="56" t="n">
        <v>19</v>
      </c>
      <c r="I26" s="57" t="n">
        <v>4.557169</v>
      </c>
      <c r="J26" s="19">
        <f>IF(D26="","",D26*I26)</f>
        <v/>
      </c>
      <c r="K26" s="19">
        <f>IF(D26="","",IF(H26=0,0,D26/H26))</f>
        <v/>
      </c>
      <c r="L26" s="19">
        <f>IF(D26="","",IF(E26=0,0,D26/E26*1000))</f>
        <v/>
      </c>
      <c r="M26" s="21">
        <f>IF(D26="","",IF(E26=0,0,G26/E26))</f>
        <v/>
      </c>
      <c r="N26" s="19">
        <f>IF(D26="","",IF(G26=0,0,D26/G26))</f>
        <v/>
      </c>
      <c r="O26" s="20">
        <f>IF(D26="","",IF(F26=0,0,E26/F26))</f>
        <v/>
      </c>
      <c r="P26" s="11">
        <f>IF(D26="","",IF(AND(C26&lt;&gt;"Vendas",H26=0),"Objetivo não é venda",IF(D26&lt;INV_MIN,"Amostra pequena",IF(H26=0,"Sem compras",IF(I26&lt;BREAKEVEN,"Abaixo do break-even",IF(I26&lt;BREAKEVEN*FATOR_SEG,"Atenção, margem apertada",IF(I26&gt;=ROAS_REF,IF(H26&gt;=COMPRAS_MIN,IF(O26&gt;=FREQ_ALERTA,"Escalar com cautela (frequência)","Escalar"),"Promissor, poucas compras"),"Manter e otimizar")))))))</f>
        <v/>
      </c>
    </row>
    <row r="27">
      <c r="A27" s="40" t="n">
        <v>46266</v>
      </c>
      <c r="B27" s="32" t="inlineStr">
        <is>
          <t>[500]_AXIOM_01_SEGUID_SHUI-BR_2026-09</t>
        </is>
      </c>
      <c r="C27" s="32" t="inlineStr">
        <is>
          <t>Tráfego</t>
        </is>
      </c>
      <c r="D27" s="55" t="n">
        <v>263.3</v>
      </c>
      <c r="E27" s="56" t="n">
        <v>54045</v>
      </c>
      <c r="F27" s="56" t="n">
        <v>41912</v>
      </c>
      <c r="G27" s="56" t="n">
        <v>2427</v>
      </c>
      <c r="H27" s="56" t="n">
        <v>2</v>
      </c>
      <c r="I27" s="57" t="n">
        <v>1.12989</v>
      </c>
      <c r="J27" s="19">
        <f>IF(D27="","",D27*I27)</f>
        <v/>
      </c>
      <c r="K27" s="19">
        <f>IF(D27="","",IF(H27=0,0,D27/H27))</f>
        <v/>
      </c>
      <c r="L27" s="19">
        <f>IF(D27="","",IF(E27=0,0,D27/E27*1000))</f>
        <v/>
      </c>
      <c r="M27" s="21">
        <f>IF(D27="","",IF(E27=0,0,G27/E27))</f>
        <v/>
      </c>
      <c r="N27" s="19">
        <f>IF(D27="","",IF(G27=0,0,D27/G27))</f>
        <v/>
      </c>
      <c r="O27" s="20">
        <f>IF(D27="","",IF(F27=0,0,E27/F27))</f>
        <v/>
      </c>
      <c r="P27" s="11">
        <f>IF(D27="","",IF(AND(C27&lt;&gt;"Vendas",H27=0),"Objetivo não é venda",IF(D27&lt;INV_MIN,"Amostra pequena",IF(H27=0,"Sem compras",IF(I27&lt;BREAKEVEN,"Abaixo do break-even",IF(I27&lt;BREAKEVEN*FATOR_SEG,"Atenção, margem apertada",IF(I27&gt;=ROAS_REF,IF(H27&gt;=COMPRAS_MIN,IF(O27&gt;=FREQ_ALERTA,"Escalar com cautela (frequência)","Escalar"),"Promissor, poucas compras"),"Manter e otimizar")))))))</f>
        <v/>
      </c>
    </row>
    <row r="28">
      <c r="A28" s="40" t="n">
        <v>46296</v>
      </c>
      <c r="B28" s="32" t="inlineStr">
        <is>
          <t>[Vendas] [BR] [ADV+] [Catálogo] NOVA Maio/2026</t>
        </is>
      </c>
      <c r="C28" s="32" t="inlineStr">
        <is>
          <t>Vendas</t>
        </is>
      </c>
      <c r="D28" s="55" t="n">
        <v>7662.2</v>
      </c>
      <c r="E28" s="56" t="n">
        <v>298240</v>
      </c>
      <c r="F28" s="56" t="n">
        <v>65398</v>
      </c>
      <c r="G28" s="56" t="n">
        <v>4077</v>
      </c>
      <c r="H28" s="56" t="n">
        <v>388</v>
      </c>
      <c r="I28" s="57" t="n">
        <v>17.960664</v>
      </c>
      <c r="J28" s="19">
        <f>IF(D28="","",D28*I28)</f>
        <v/>
      </c>
      <c r="K28" s="19">
        <f>IF(D28="","",IF(H28=0,0,D28/H28))</f>
        <v/>
      </c>
      <c r="L28" s="19">
        <f>IF(D28="","",IF(E28=0,0,D28/E28*1000))</f>
        <v/>
      </c>
      <c r="M28" s="21">
        <f>IF(D28="","",IF(E28=0,0,G28/E28))</f>
        <v/>
      </c>
      <c r="N28" s="19">
        <f>IF(D28="","",IF(G28=0,0,D28/G28))</f>
        <v/>
      </c>
      <c r="O28" s="20">
        <f>IF(D28="","",IF(F28=0,0,E28/F28))</f>
        <v/>
      </c>
      <c r="P28" s="11">
        <f>IF(D28="","",IF(AND(C28&lt;&gt;"Vendas",H28=0),"Objetivo não é venda",IF(D28&lt;INV_MIN,"Amostra pequena",IF(H28=0,"Sem compras",IF(I28&lt;BREAKEVEN,"Abaixo do break-even",IF(I28&lt;BREAKEVEN*FATOR_SEG,"Atenção, margem apertada",IF(I28&gt;=ROAS_REF,IF(H28&gt;=COMPRAS_MIN,IF(O28&gt;=FREQ_ALERTA,"Escalar com cautela (frequência)","Escalar"),"Promissor, poucas compras"),"Manter e otimizar")))))))</f>
        <v/>
      </c>
    </row>
    <row r="29">
      <c r="A29" s="40" t="n">
        <v>46296</v>
      </c>
      <c r="B29" s="32" t="inlineStr">
        <is>
          <t>[3500]_AXIOM_04_VENDAS_SHUI-BR_2026-09</t>
        </is>
      </c>
      <c r="C29" s="32" t="inlineStr">
        <is>
          <t>Vendas</t>
        </is>
      </c>
      <c r="D29" s="55" t="n">
        <v>5545.24</v>
      </c>
      <c r="E29" s="56" t="n">
        <v>301298</v>
      </c>
      <c r="F29" s="56" t="n">
        <v>80565</v>
      </c>
      <c r="G29" s="56" t="n">
        <v>6947</v>
      </c>
      <c r="H29" s="56" t="n">
        <v>500</v>
      </c>
      <c r="I29" s="57" t="n">
        <v>21.001188</v>
      </c>
      <c r="J29" s="19">
        <f>IF(D29="","",D29*I29)</f>
        <v/>
      </c>
      <c r="K29" s="19">
        <f>IF(D29="","",IF(H29=0,0,D29/H29))</f>
        <v/>
      </c>
      <c r="L29" s="19">
        <f>IF(D29="","",IF(E29=0,0,D29/E29*1000))</f>
        <v/>
      </c>
      <c r="M29" s="21">
        <f>IF(D29="","",IF(E29=0,0,G29/E29))</f>
        <v/>
      </c>
      <c r="N29" s="19">
        <f>IF(D29="","",IF(G29=0,0,D29/G29))</f>
        <v/>
      </c>
      <c r="O29" s="20">
        <f>IF(D29="","",IF(F29=0,0,E29/F29))</f>
        <v/>
      </c>
      <c r="P29" s="11">
        <f>IF(D29="","",IF(AND(C29&lt;&gt;"Vendas",H29=0),"Objetivo não é venda",IF(D29&lt;INV_MIN,"Amostra pequena",IF(H29=0,"Sem compras",IF(I29&lt;BREAKEVEN,"Abaixo do break-even",IF(I29&lt;BREAKEVEN*FATOR_SEG,"Atenção, margem apertada",IF(I29&gt;=ROAS_REF,IF(H29&gt;=COMPRAS_MIN,IF(O29&gt;=FREQ_ALERTA,"Escalar com cautela (frequência)","Escalar"),"Promissor, poucas compras"),"Manter e otimizar")))))))</f>
        <v/>
      </c>
    </row>
    <row r="30">
      <c r="A30" s="40" t="n">
        <v>46296</v>
      </c>
      <c r="B30" s="32" t="inlineStr">
        <is>
          <t>[OUT]_AÇÃOATÉ60%OFF</t>
        </is>
      </c>
      <c r="C30" s="32" t="inlineStr">
        <is>
          <t>Vendas</t>
        </is>
      </c>
      <c r="D30" s="55" t="n">
        <v>4385.3</v>
      </c>
      <c r="E30" s="56" t="n">
        <v>494317</v>
      </c>
      <c r="F30" s="56" t="n">
        <v>170178</v>
      </c>
      <c r="G30" s="56" t="n">
        <v>21720</v>
      </c>
      <c r="H30" s="56" t="n">
        <v>351</v>
      </c>
      <c r="I30" s="57" t="n">
        <v>22.181661</v>
      </c>
      <c r="J30" s="19">
        <f>IF(D30="","",D30*I30)</f>
        <v/>
      </c>
      <c r="K30" s="19">
        <f>IF(D30="","",IF(H30=0,0,D30/H30))</f>
        <v/>
      </c>
      <c r="L30" s="19">
        <f>IF(D30="","",IF(E30=0,0,D30/E30*1000))</f>
        <v/>
      </c>
      <c r="M30" s="21">
        <f>IF(D30="","",IF(E30=0,0,G30/E30))</f>
        <v/>
      </c>
      <c r="N30" s="19">
        <f>IF(D30="","",IF(G30=0,0,D30/G30))</f>
        <v/>
      </c>
      <c r="O30" s="20">
        <f>IF(D30="","",IF(F30=0,0,E30/F30))</f>
        <v/>
      </c>
      <c r="P30" s="11">
        <f>IF(D30="","",IF(AND(C30&lt;&gt;"Vendas",H30=0),"Objetivo não é venda",IF(D30&lt;INV_MIN,"Amostra pequena",IF(H30=0,"Sem compras",IF(I30&lt;BREAKEVEN,"Abaixo do break-even",IF(I30&lt;BREAKEVEN*FATOR_SEG,"Atenção, margem apertada",IF(I30&gt;=ROAS_REF,IF(H30&gt;=COMPRAS_MIN,IF(O30&gt;=FREQ_ALERTA,"Escalar com cautela (frequência)","Escalar"),"Promissor, poucas compras"),"Manter e otimizar")))))))</f>
        <v/>
      </c>
    </row>
    <row r="31">
      <c r="A31" s="40" t="n">
        <v>46296</v>
      </c>
      <c r="B31" s="32" t="inlineStr">
        <is>
          <t>[350]_AXM-SHUI_BESTSELLERS_TOPO_VENDAS_ABO_260927_RANKINGTOP5</t>
        </is>
      </c>
      <c r="C31" s="32" t="inlineStr">
        <is>
          <t>Vendas</t>
        </is>
      </c>
      <c r="D31" s="55" t="n">
        <v>3063.33</v>
      </c>
      <c r="E31" s="56" t="n">
        <v>266562</v>
      </c>
      <c r="F31" s="56" t="n">
        <v>79594</v>
      </c>
      <c r="G31" s="56" t="n">
        <v>4158</v>
      </c>
      <c r="H31" s="56" t="n">
        <v>116</v>
      </c>
      <c r="I31" s="57" t="n">
        <v>12.235015</v>
      </c>
      <c r="J31" s="19">
        <f>IF(D31="","",D31*I31)</f>
        <v/>
      </c>
      <c r="K31" s="19">
        <f>IF(D31="","",IF(H31=0,0,D31/H31))</f>
        <v/>
      </c>
      <c r="L31" s="19">
        <f>IF(D31="","",IF(E31=0,0,D31/E31*1000))</f>
        <v/>
      </c>
      <c r="M31" s="21">
        <f>IF(D31="","",IF(E31=0,0,G31/E31))</f>
        <v/>
      </c>
      <c r="N31" s="19">
        <f>IF(D31="","",IF(G31=0,0,D31/G31))</f>
        <v/>
      </c>
      <c r="O31" s="20">
        <f>IF(D31="","",IF(F31=0,0,E31/F31))</f>
        <v/>
      </c>
      <c r="P31" s="11">
        <f>IF(D31="","",IF(AND(C31&lt;&gt;"Vendas",H31=0),"Objetivo não é venda",IF(D31&lt;INV_MIN,"Amostra pequena",IF(H31=0,"Sem compras",IF(I31&lt;BREAKEVEN,"Abaixo do break-even",IF(I31&lt;BREAKEVEN*FATOR_SEG,"Atenção, margem apertada",IF(I31&gt;=ROAS_REF,IF(H31&gt;=COMPRAS_MIN,IF(O31&gt;=FREQ_ALERTA,"Escalar com cautela (frequência)","Escalar"),"Promissor, poucas compras"),"Manter e otimizar")))))))</f>
        <v/>
      </c>
    </row>
    <row r="32">
      <c r="A32" s="40" t="n">
        <v>46296</v>
      </c>
      <c r="B32" s="32" t="inlineStr">
        <is>
          <t>[AOVIVO] INSTAGRAM — OUT07</t>
        </is>
      </c>
      <c r="C32" s="32" t="inlineStr">
        <is>
          <t>Engajamento</t>
        </is>
      </c>
      <c r="D32" s="55" t="n">
        <v>1850.37</v>
      </c>
      <c r="E32" s="56" t="n">
        <v>59036</v>
      </c>
      <c r="F32" s="56" t="n">
        <v>43229</v>
      </c>
      <c r="G32" s="56" t="n">
        <v>1008</v>
      </c>
      <c r="H32" s="56" t="n">
        <v>67</v>
      </c>
      <c r="I32" s="57" t="n">
        <v>9.740786999999999</v>
      </c>
      <c r="J32" s="19">
        <f>IF(D32="","",D32*I32)</f>
        <v/>
      </c>
      <c r="K32" s="19">
        <f>IF(D32="","",IF(H32=0,0,D32/H32))</f>
        <v/>
      </c>
      <c r="L32" s="19">
        <f>IF(D32="","",IF(E32=0,0,D32/E32*1000))</f>
        <v/>
      </c>
      <c r="M32" s="21">
        <f>IF(D32="","",IF(E32=0,0,G32/E32))</f>
        <v/>
      </c>
      <c r="N32" s="19">
        <f>IF(D32="","",IF(G32=0,0,D32/G32))</f>
        <v/>
      </c>
      <c r="O32" s="20">
        <f>IF(D32="","",IF(F32=0,0,E32/F32))</f>
        <v/>
      </c>
      <c r="P32" s="11">
        <f>IF(D32="","",IF(AND(C32&lt;&gt;"Vendas",H32=0),"Objetivo não é venda",IF(D32&lt;INV_MIN,"Amostra pequena",IF(H32=0,"Sem compras",IF(I32&lt;BREAKEVEN,"Abaixo do break-even",IF(I32&lt;BREAKEVEN*FATOR_SEG,"Atenção, margem apertada",IF(I32&gt;=ROAS_REF,IF(H32&gt;=COMPRAS_MIN,IF(O32&gt;=FREQ_ALERTA,"Escalar com cautela (frequência)","Escalar"),"Promissor, poucas compras"),"Manter e otimizar")))))))</f>
        <v/>
      </c>
    </row>
    <row r="33">
      <c r="A33" s="40" t="n">
        <v>46296</v>
      </c>
      <c r="B33" s="32" t="inlineStr">
        <is>
          <t>[7200]_AQUECIMENTO_SHUI</t>
        </is>
      </c>
      <c r="C33" s="32" t="inlineStr">
        <is>
          <t>Engajamento</t>
        </is>
      </c>
      <c r="D33" s="55" t="n">
        <v>1642.56</v>
      </c>
      <c r="E33" s="56" t="n">
        <v>272821</v>
      </c>
      <c r="F33" s="56" t="n">
        <v>252646</v>
      </c>
      <c r="G33" s="56" t="n">
        <v>7507</v>
      </c>
      <c r="H33" s="56" t="n">
        <v>39</v>
      </c>
      <c r="I33" s="57" t="n">
        <v>6.218519</v>
      </c>
      <c r="J33" s="19">
        <f>IF(D33="","",D33*I33)</f>
        <v/>
      </c>
      <c r="K33" s="19">
        <f>IF(D33="","",IF(H33=0,0,D33/H33))</f>
        <v/>
      </c>
      <c r="L33" s="19">
        <f>IF(D33="","",IF(E33=0,0,D33/E33*1000))</f>
        <v/>
      </c>
      <c r="M33" s="21">
        <f>IF(D33="","",IF(E33=0,0,G33/E33))</f>
        <v/>
      </c>
      <c r="N33" s="19">
        <f>IF(D33="","",IF(G33=0,0,D33/G33))</f>
        <v/>
      </c>
      <c r="O33" s="20">
        <f>IF(D33="","",IF(F33=0,0,E33/F33))</f>
        <v/>
      </c>
      <c r="P33" s="11">
        <f>IF(D33="","",IF(AND(C33&lt;&gt;"Vendas",H33=0),"Objetivo não é venda",IF(D33&lt;INV_MIN,"Amostra pequena",IF(H33=0,"Sem compras",IF(I33&lt;BREAKEVEN,"Abaixo do break-even",IF(I33&lt;BREAKEVEN*FATOR_SEG,"Atenção, margem apertada",IF(I33&gt;=ROAS_REF,IF(H33&gt;=COMPRAS_MIN,IF(O33&gt;=FREQ_ALERTA,"Escalar com cautela (frequência)","Escalar"),"Promissor, poucas compras"),"Manter e otimizar")))))))</f>
        <v/>
      </c>
    </row>
    <row r="34">
      <c r="A34" s="40" t="n">
        <v>46296</v>
      </c>
      <c r="B34" s="32" t="inlineStr">
        <is>
          <t>[Tráfego Site] [Pagina de destino] [Ago] [ADV]</t>
        </is>
      </c>
      <c r="C34" s="32" t="inlineStr">
        <is>
          <t>Tráfego</t>
        </is>
      </c>
      <c r="D34" s="55" t="n">
        <v>578.96</v>
      </c>
      <c r="E34" s="56" t="n">
        <v>116549</v>
      </c>
      <c r="F34" s="56" t="n">
        <v>91226</v>
      </c>
      <c r="G34" s="56" t="n">
        <v>9612</v>
      </c>
      <c r="H34" s="56" t="n">
        <v>0</v>
      </c>
      <c r="I34" s="57" t="n">
        <v>0</v>
      </c>
      <c r="J34" s="19">
        <f>IF(D34="","",D34*I34)</f>
        <v/>
      </c>
      <c r="K34" s="19">
        <f>IF(D34="","",IF(H34=0,0,D34/H34))</f>
        <v/>
      </c>
      <c r="L34" s="19">
        <f>IF(D34="","",IF(E34=0,0,D34/E34*1000))</f>
        <v/>
      </c>
      <c r="M34" s="21">
        <f>IF(D34="","",IF(E34=0,0,G34/E34))</f>
        <v/>
      </c>
      <c r="N34" s="19">
        <f>IF(D34="","",IF(G34=0,0,D34/G34))</f>
        <v/>
      </c>
      <c r="O34" s="20">
        <f>IF(D34="","",IF(F34=0,0,E34/F34))</f>
        <v/>
      </c>
      <c r="P34" s="11">
        <f>IF(D34="","",IF(AND(C34&lt;&gt;"Vendas",H34=0),"Objetivo não é venda",IF(D34&lt;INV_MIN,"Amostra pequena",IF(H34=0,"Sem compras",IF(I34&lt;BREAKEVEN,"Abaixo do break-even",IF(I34&lt;BREAKEVEN*FATOR_SEG,"Atenção, margem apertada",IF(I34&gt;=ROAS_REF,IF(H34&gt;=COMPRAS_MIN,IF(O34&gt;=FREQ_ALERTA,"Escalar com cautela (frequência)","Escalar"),"Promissor, poucas compras"),"Manter e otimizar")))))))</f>
        <v/>
      </c>
    </row>
    <row r="35">
      <c r="A35" s="40" t="n"/>
      <c r="B35" s="32" t="n"/>
      <c r="C35" s="32" t="n"/>
      <c r="D35" s="55" t="n"/>
      <c r="E35" s="56" t="n"/>
      <c r="F35" s="56" t="n"/>
      <c r="G35" s="56" t="n"/>
      <c r="H35" s="56" t="n"/>
      <c r="I35" s="57" t="n"/>
      <c r="J35" s="19">
        <f>IF(D35="","",D35*I35)</f>
        <v/>
      </c>
      <c r="K35" s="19">
        <f>IF(D35="","",IF(H35=0,0,D35/H35))</f>
        <v/>
      </c>
      <c r="L35" s="19">
        <f>IF(D35="","",IF(E35=0,0,D35/E35*1000))</f>
        <v/>
      </c>
      <c r="M35" s="21">
        <f>IF(D35="","",IF(E35=0,0,G35/E35))</f>
        <v/>
      </c>
      <c r="N35" s="19">
        <f>IF(D35="","",IF(G35=0,0,D35/G35))</f>
        <v/>
      </c>
      <c r="O35" s="20">
        <f>IF(D35="","",IF(F35=0,0,E35/F35))</f>
        <v/>
      </c>
      <c r="P35" s="11">
        <f>IF(D35="","",IF(AND(C35&lt;&gt;"Vendas",H35=0),"Objetivo não é venda",IF(D35&lt;INV_MIN,"Amostra pequena",IF(H35=0,"Sem compras",IF(I35&lt;BREAKEVEN,"Abaixo do break-even",IF(I35&lt;BREAKEVEN*FATOR_SEG,"Atenção, margem apertada",IF(I35&gt;=ROAS_REF,IF(H35&gt;=COMPRAS_MIN,IF(O35&gt;=FREQ_ALERTA,"Escalar com cautela (frequência)","Escalar"),"Promissor, poucas compras"),"Manter e otimizar")))))))</f>
        <v/>
      </c>
    </row>
    <row r="36">
      <c r="A36" s="40" t="n"/>
      <c r="B36" s="32" t="n"/>
      <c r="C36" s="32" t="n"/>
      <c r="D36" s="55" t="n"/>
      <c r="E36" s="56" t="n"/>
      <c r="F36" s="56" t="n"/>
      <c r="G36" s="56" t="n"/>
      <c r="H36" s="56" t="n"/>
      <c r="I36" s="57" t="n"/>
      <c r="J36" s="19">
        <f>IF(D36="","",D36*I36)</f>
        <v/>
      </c>
      <c r="K36" s="19">
        <f>IF(D36="","",IF(H36=0,0,D36/H36))</f>
        <v/>
      </c>
      <c r="L36" s="19">
        <f>IF(D36="","",IF(E36=0,0,D36/E36*1000))</f>
        <v/>
      </c>
      <c r="M36" s="21">
        <f>IF(D36="","",IF(E36=0,0,G36/E36))</f>
        <v/>
      </c>
      <c r="N36" s="19">
        <f>IF(D36="","",IF(G36=0,0,D36/G36))</f>
        <v/>
      </c>
      <c r="O36" s="20">
        <f>IF(D36="","",IF(F36=0,0,E36/F36))</f>
        <v/>
      </c>
      <c r="P36" s="11">
        <f>IF(D36="","",IF(AND(C36&lt;&gt;"Vendas",H36=0),"Objetivo não é venda",IF(D36&lt;INV_MIN,"Amostra pequena",IF(H36=0,"Sem compras",IF(I36&lt;BREAKEVEN,"Abaixo do break-even",IF(I36&lt;BREAKEVEN*FATOR_SEG,"Atenção, margem apertada",IF(I36&gt;=ROAS_REF,IF(H36&gt;=COMPRAS_MIN,IF(O36&gt;=FREQ_ALERTA,"Escalar com cautela (frequência)","Escalar"),"Promissor, poucas compras"),"Manter e otimizar")))))))</f>
        <v/>
      </c>
    </row>
    <row r="37">
      <c r="A37" s="40" t="n"/>
      <c r="B37" s="32" t="n"/>
      <c r="C37" s="32" t="n"/>
      <c r="D37" s="55" t="n"/>
      <c r="E37" s="56" t="n"/>
      <c r="F37" s="56" t="n"/>
      <c r="G37" s="56" t="n"/>
      <c r="H37" s="56" t="n"/>
      <c r="I37" s="57" t="n"/>
      <c r="J37" s="19">
        <f>IF(D37="","",D37*I37)</f>
        <v/>
      </c>
      <c r="K37" s="19">
        <f>IF(D37="","",IF(H37=0,0,D37/H37))</f>
        <v/>
      </c>
      <c r="L37" s="19">
        <f>IF(D37="","",IF(E37=0,0,D37/E37*1000))</f>
        <v/>
      </c>
      <c r="M37" s="21">
        <f>IF(D37="","",IF(E37=0,0,G37/E37))</f>
        <v/>
      </c>
      <c r="N37" s="19">
        <f>IF(D37="","",IF(G37=0,0,D37/G37))</f>
        <v/>
      </c>
      <c r="O37" s="20">
        <f>IF(D37="","",IF(F37=0,0,E37/F37))</f>
        <v/>
      </c>
      <c r="P37" s="11">
        <f>IF(D37="","",IF(AND(C37&lt;&gt;"Vendas",H37=0),"Objetivo não é venda",IF(D37&lt;INV_MIN,"Amostra pequena",IF(H37=0,"Sem compras",IF(I37&lt;BREAKEVEN,"Abaixo do break-even",IF(I37&lt;BREAKEVEN*FATOR_SEG,"Atenção, margem apertada",IF(I37&gt;=ROAS_REF,IF(H37&gt;=COMPRAS_MIN,IF(O37&gt;=FREQ_ALERTA,"Escalar com cautela (frequência)","Escalar"),"Promissor, poucas compras"),"Manter e otimizar")))))))</f>
        <v/>
      </c>
    </row>
    <row r="38">
      <c r="A38" s="40" t="n"/>
      <c r="B38" s="32" t="n"/>
      <c r="C38" s="32" t="n"/>
      <c r="D38" s="55" t="n"/>
      <c r="E38" s="56" t="n"/>
      <c r="F38" s="56" t="n"/>
      <c r="G38" s="56" t="n"/>
      <c r="H38" s="56" t="n"/>
      <c r="I38" s="57" t="n"/>
      <c r="J38" s="19">
        <f>IF(D38="","",D38*I38)</f>
        <v/>
      </c>
      <c r="K38" s="19">
        <f>IF(D38="","",IF(H38=0,0,D38/H38))</f>
        <v/>
      </c>
      <c r="L38" s="19">
        <f>IF(D38="","",IF(E38=0,0,D38/E38*1000))</f>
        <v/>
      </c>
      <c r="M38" s="21">
        <f>IF(D38="","",IF(E38=0,0,G38/E38))</f>
        <v/>
      </c>
      <c r="N38" s="19">
        <f>IF(D38="","",IF(G38=0,0,D38/G38))</f>
        <v/>
      </c>
      <c r="O38" s="20">
        <f>IF(D38="","",IF(F38=0,0,E38/F38))</f>
        <v/>
      </c>
      <c r="P38" s="11">
        <f>IF(D38="","",IF(AND(C38&lt;&gt;"Vendas",H38=0),"Objetivo não é venda",IF(D38&lt;INV_MIN,"Amostra pequena",IF(H38=0,"Sem compras",IF(I38&lt;BREAKEVEN,"Abaixo do break-even",IF(I38&lt;BREAKEVEN*FATOR_SEG,"Atenção, margem apertada",IF(I38&gt;=ROAS_REF,IF(H38&gt;=COMPRAS_MIN,IF(O38&gt;=FREQ_ALERTA,"Escalar com cautela (frequência)","Escalar"),"Promissor, poucas compras"),"Manter e otimizar")))))))</f>
        <v/>
      </c>
    </row>
    <row r="39">
      <c r="A39" s="40" t="n"/>
      <c r="B39" s="32" t="n"/>
      <c r="C39" s="32" t="n"/>
      <c r="D39" s="55" t="n"/>
      <c r="E39" s="56" t="n"/>
      <c r="F39" s="56" t="n"/>
      <c r="G39" s="56" t="n"/>
      <c r="H39" s="56" t="n"/>
      <c r="I39" s="57" t="n"/>
      <c r="J39" s="19">
        <f>IF(D39="","",D39*I39)</f>
        <v/>
      </c>
      <c r="K39" s="19">
        <f>IF(D39="","",IF(H39=0,0,D39/H39))</f>
        <v/>
      </c>
      <c r="L39" s="19">
        <f>IF(D39="","",IF(E39=0,0,D39/E39*1000))</f>
        <v/>
      </c>
      <c r="M39" s="21">
        <f>IF(D39="","",IF(E39=0,0,G39/E39))</f>
        <v/>
      </c>
      <c r="N39" s="19">
        <f>IF(D39="","",IF(G39=0,0,D39/G39))</f>
        <v/>
      </c>
      <c r="O39" s="20">
        <f>IF(D39="","",IF(F39=0,0,E39/F39))</f>
        <v/>
      </c>
      <c r="P39" s="11">
        <f>IF(D39="","",IF(AND(C39&lt;&gt;"Vendas",H39=0),"Objetivo não é venda",IF(D39&lt;INV_MIN,"Amostra pequena",IF(H39=0,"Sem compras",IF(I39&lt;BREAKEVEN,"Abaixo do break-even",IF(I39&lt;BREAKEVEN*FATOR_SEG,"Atenção, margem apertada",IF(I39&gt;=ROAS_REF,IF(H39&gt;=COMPRAS_MIN,IF(O39&gt;=FREQ_ALERTA,"Escalar com cautela (frequência)","Escalar"),"Promissor, poucas compras"),"Manter e otimizar")))))))</f>
        <v/>
      </c>
    </row>
    <row r="40">
      <c r="A40" s="40" t="n"/>
      <c r="B40" s="32" t="n"/>
      <c r="C40" s="32" t="n"/>
      <c r="D40" s="55" t="n"/>
      <c r="E40" s="56" t="n"/>
      <c r="F40" s="56" t="n"/>
      <c r="G40" s="56" t="n"/>
      <c r="H40" s="56" t="n"/>
      <c r="I40" s="57" t="n"/>
      <c r="J40" s="19">
        <f>IF(D40="","",D40*I40)</f>
        <v/>
      </c>
      <c r="K40" s="19">
        <f>IF(D40="","",IF(H40=0,0,D40/H40))</f>
        <v/>
      </c>
      <c r="L40" s="19">
        <f>IF(D40="","",IF(E40=0,0,D40/E40*1000))</f>
        <v/>
      </c>
      <c r="M40" s="21">
        <f>IF(D40="","",IF(E40=0,0,G40/E40))</f>
        <v/>
      </c>
      <c r="N40" s="19">
        <f>IF(D40="","",IF(G40=0,0,D40/G40))</f>
        <v/>
      </c>
      <c r="O40" s="20">
        <f>IF(D40="","",IF(F40=0,0,E40/F40))</f>
        <v/>
      </c>
      <c r="P40" s="11">
        <f>IF(D40="","",IF(AND(C40&lt;&gt;"Vendas",H40=0),"Objetivo não é venda",IF(D40&lt;INV_MIN,"Amostra pequena",IF(H40=0,"Sem compras",IF(I40&lt;BREAKEVEN,"Abaixo do break-even",IF(I40&lt;BREAKEVEN*FATOR_SEG,"Atenção, margem apertada",IF(I40&gt;=ROAS_REF,IF(H40&gt;=COMPRAS_MIN,IF(O40&gt;=FREQ_ALERTA,"Escalar com cautela (frequência)","Escalar"),"Promissor, poucas compras"),"Manter e otimizar")))))))</f>
        <v/>
      </c>
    </row>
    <row r="41">
      <c r="A41" s="40" t="n"/>
      <c r="B41" s="32" t="n"/>
      <c r="C41" s="32" t="n"/>
      <c r="D41" s="55" t="n"/>
      <c r="E41" s="56" t="n"/>
      <c r="F41" s="56" t="n"/>
      <c r="G41" s="56" t="n"/>
      <c r="H41" s="56" t="n"/>
      <c r="I41" s="57" t="n"/>
      <c r="J41" s="19">
        <f>IF(D41="","",D41*I41)</f>
        <v/>
      </c>
      <c r="K41" s="19">
        <f>IF(D41="","",IF(H41=0,0,D41/H41))</f>
        <v/>
      </c>
      <c r="L41" s="19">
        <f>IF(D41="","",IF(E41=0,0,D41/E41*1000))</f>
        <v/>
      </c>
      <c r="M41" s="21">
        <f>IF(D41="","",IF(E41=0,0,G41/E41))</f>
        <v/>
      </c>
      <c r="N41" s="19">
        <f>IF(D41="","",IF(G41=0,0,D41/G41))</f>
        <v/>
      </c>
      <c r="O41" s="20">
        <f>IF(D41="","",IF(F41=0,0,E41/F41))</f>
        <v/>
      </c>
      <c r="P41" s="11">
        <f>IF(D41="","",IF(AND(C41&lt;&gt;"Vendas",H41=0),"Objetivo não é venda",IF(D41&lt;INV_MIN,"Amostra pequena",IF(H41=0,"Sem compras",IF(I41&lt;BREAKEVEN,"Abaixo do break-even",IF(I41&lt;BREAKEVEN*FATOR_SEG,"Atenção, margem apertada",IF(I41&gt;=ROAS_REF,IF(H41&gt;=COMPRAS_MIN,IF(O41&gt;=FREQ_ALERTA,"Escalar com cautela (frequência)","Escalar"),"Promissor, poucas compras"),"Manter e otimizar")))))))</f>
        <v/>
      </c>
    </row>
    <row r="42">
      <c r="A42" s="40" t="n"/>
      <c r="B42" s="32" t="n"/>
      <c r="C42" s="32" t="n"/>
      <c r="D42" s="55" t="n"/>
      <c r="E42" s="56" t="n"/>
      <c r="F42" s="56" t="n"/>
      <c r="G42" s="56" t="n"/>
      <c r="H42" s="56" t="n"/>
      <c r="I42" s="57" t="n"/>
      <c r="J42" s="19">
        <f>IF(D42="","",D42*I42)</f>
        <v/>
      </c>
      <c r="K42" s="19">
        <f>IF(D42="","",IF(H42=0,0,D42/H42))</f>
        <v/>
      </c>
      <c r="L42" s="19">
        <f>IF(D42="","",IF(E42=0,0,D42/E42*1000))</f>
        <v/>
      </c>
      <c r="M42" s="21">
        <f>IF(D42="","",IF(E42=0,0,G42/E42))</f>
        <v/>
      </c>
      <c r="N42" s="19">
        <f>IF(D42="","",IF(G42=0,0,D42/G42))</f>
        <v/>
      </c>
      <c r="O42" s="20">
        <f>IF(D42="","",IF(F42=0,0,E42/F42))</f>
        <v/>
      </c>
      <c r="P42" s="11">
        <f>IF(D42="","",IF(AND(C42&lt;&gt;"Vendas",H42=0),"Objetivo não é venda",IF(D42&lt;INV_MIN,"Amostra pequena",IF(H42=0,"Sem compras",IF(I42&lt;BREAKEVEN,"Abaixo do break-even",IF(I42&lt;BREAKEVEN*FATOR_SEG,"Atenção, margem apertada",IF(I42&gt;=ROAS_REF,IF(H42&gt;=COMPRAS_MIN,IF(O42&gt;=FREQ_ALERTA,"Escalar com cautela (frequência)","Escalar"),"Promissor, poucas compras"),"Manter e otimizar")))))))</f>
        <v/>
      </c>
    </row>
    <row r="43">
      <c r="A43" s="40" t="n"/>
      <c r="B43" s="32" t="n"/>
      <c r="C43" s="32" t="n"/>
      <c r="D43" s="55" t="n"/>
      <c r="E43" s="56" t="n"/>
      <c r="F43" s="56" t="n"/>
      <c r="G43" s="56" t="n"/>
      <c r="H43" s="56" t="n"/>
      <c r="I43" s="57" t="n"/>
      <c r="J43" s="19">
        <f>IF(D43="","",D43*I43)</f>
        <v/>
      </c>
      <c r="K43" s="19">
        <f>IF(D43="","",IF(H43=0,0,D43/H43))</f>
        <v/>
      </c>
      <c r="L43" s="19">
        <f>IF(D43="","",IF(E43=0,0,D43/E43*1000))</f>
        <v/>
      </c>
      <c r="M43" s="21">
        <f>IF(D43="","",IF(E43=0,0,G43/E43))</f>
        <v/>
      </c>
      <c r="N43" s="19">
        <f>IF(D43="","",IF(G43=0,0,D43/G43))</f>
        <v/>
      </c>
      <c r="O43" s="20">
        <f>IF(D43="","",IF(F43=0,0,E43/F43))</f>
        <v/>
      </c>
      <c r="P43" s="11">
        <f>IF(D43="","",IF(AND(C43&lt;&gt;"Vendas",H43=0),"Objetivo não é venda",IF(D43&lt;INV_MIN,"Amostra pequena",IF(H43=0,"Sem compras",IF(I43&lt;BREAKEVEN,"Abaixo do break-even",IF(I43&lt;BREAKEVEN*FATOR_SEG,"Atenção, margem apertada",IF(I43&gt;=ROAS_REF,IF(H43&gt;=COMPRAS_MIN,IF(O43&gt;=FREQ_ALERTA,"Escalar com cautela (frequência)","Escalar"),"Promissor, poucas compras"),"Manter e otimizar")))))))</f>
        <v/>
      </c>
    </row>
    <row r="44">
      <c r="A44" s="40" t="n"/>
      <c r="B44" s="32" t="n"/>
      <c r="C44" s="32" t="n"/>
      <c r="D44" s="55" t="n"/>
      <c r="E44" s="56" t="n"/>
      <c r="F44" s="56" t="n"/>
      <c r="G44" s="56" t="n"/>
      <c r="H44" s="56" t="n"/>
      <c r="I44" s="57" t="n"/>
      <c r="J44" s="19">
        <f>IF(D44="","",D44*I44)</f>
        <v/>
      </c>
      <c r="K44" s="19">
        <f>IF(D44="","",IF(H44=0,0,D44/H44))</f>
        <v/>
      </c>
      <c r="L44" s="19">
        <f>IF(D44="","",IF(E44=0,0,D44/E44*1000))</f>
        <v/>
      </c>
      <c r="M44" s="21">
        <f>IF(D44="","",IF(E44=0,0,G44/E44))</f>
        <v/>
      </c>
      <c r="N44" s="19">
        <f>IF(D44="","",IF(G44=0,0,D44/G44))</f>
        <v/>
      </c>
      <c r="O44" s="20">
        <f>IF(D44="","",IF(F44=0,0,E44/F44))</f>
        <v/>
      </c>
      <c r="P44" s="11">
        <f>IF(D44="","",IF(AND(C44&lt;&gt;"Vendas",H44=0),"Objetivo não é venda",IF(D44&lt;INV_MIN,"Amostra pequena",IF(H44=0,"Sem compras",IF(I44&lt;BREAKEVEN,"Abaixo do break-even",IF(I44&lt;BREAKEVEN*FATOR_SEG,"Atenção, margem apertada",IF(I44&gt;=ROAS_REF,IF(H44&gt;=COMPRAS_MIN,IF(O44&gt;=FREQ_ALERTA,"Escalar com cautela (frequência)","Escalar"),"Promissor, poucas compras"),"Manter e otimizar")))))))</f>
        <v/>
      </c>
    </row>
    <row r="45">
      <c r="A45" s="40" t="n"/>
      <c r="B45" s="32" t="n"/>
      <c r="C45" s="32" t="n"/>
      <c r="D45" s="55" t="n"/>
      <c r="E45" s="56" t="n"/>
      <c r="F45" s="56" t="n"/>
      <c r="G45" s="56" t="n"/>
      <c r="H45" s="56" t="n"/>
      <c r="I45" s="57" t="n"/>
      <c r="J45" s="19">
        <f>IF(D45="","",D45*I45)</f>
        <v/>
      </c>
      <c r="K45" s="19">
        <f>IF(D45="","",IF(H45=0,0,D45/H45))</f>
        <v/>
      </c>
      <c r="L45" s="19">
        <f>IF(D45="","",IF(E45=0,0,D45/E45*1000))</f>
        <v/>
      </c>
      <c r="M45" s="21">
        <f>IF(D45="","",IF(E45=0,0,G45/E45))</f>
        <v/>
      </c>
      <c r="N45" s="19">
        <f>IF(D45="","",IF(G45=0,0,D45/G45))</f>
        <v/>
      </c>
      <c r="O45" s="20">
        <f>IF(D45="","",IF(F45=0,0,E45/F45))</f>
        <v/>
      </c>
      <c r="P45" s="11">
        <f>IF(D45="","",IF(AND(C45&lt;&gt;"Vendas",H45=0),"Objetivo não é venda",IF(D45&lt;INV_MIN,"Amostra pequena",IF(H45=0,"Sem compras",IF(I45&lt;BREAKEVEN,"Abaixo do break-even",IF(I45&lt;BREAKEVEN*FATOR_SEG,"Atenção, margem apertada",IF(I45&gt;=ROAS_REF,IF(H45&gt;=COMPRAS_MIN,IF(O45&gt;=FREQ_ALERTA,"Escalar com cautela (frequência)","Escalar"),"Promissor, poucas compras"),"Manter e otimizar")))))))</f>
        <v/>
      </c>
    </row>
    <row r="46">
      <c r="A46" s="40" t="n"/>
      <c r="B46" s="32" t="n"/>
      <c r="C46" s="32" t="n"/>
      <c r="D46" s="55" t="n"/>
      <c r="E46" s="56" t="n"/>
      <c r="F46" s="56" t="n"/>
      <c r="G46" s="56" t="n"/>
      <c r="H46" s="56" t="n"/>
      <c r="I46" s="57" t="n"/>
      <c r="J46" s="19">
        <f>IF(D46="","",D46*I46)</f>
        <v/>
      </c>
      <c r="K46" s="19">
        <f>IF(D46="","",IF(H46=0,0,D46/H46))</f>
        <v/>
      </c>
      <c r="L46" s="19">
        <f>IF(D46="","",IF(E46=0,0,D46/E46*1000))</f>
        <v/>
      </c>
      <c r="M46" s="21">
        <f>IF(D46="","",IF(E46=0,0,G46/E46))</f>
        <v/>
      </c>
      <c r="N46" s="19">
        <f>IF(D46="","",IF(G46=0,0,D46/G46))</f>
        <v/>
      </c>
      <c r="O46" s="20">
        <f>IF(D46="","",IF(F46=0,0,E46/F46))</f>
        <v/>
      </c>
      <c r="P46" s="11">
        <f>IF(D46="","",IF(AND(C46&lt;&gt;"Vendas",H46=0),"Objetivo não é venda",IF(D46&lt;INV_MIN,"Amostra pequena",IF(H46=0,"Sem compras",IF(I46&lt;BREAKEVEN,"Abaixo do break-even",IF(I46&lt;BREAKEVEN*FATOR_SEG,"Atenção, margem apertada",IF(I46&gt;=ROAS_REF,IF(H46&gt;=COMPRAS_MIN,IF(O46&gt;=FREQ_ALERTA,"Escalar com cautela (frequência)","Escalar"),"Promissor, poucas compras"),"Manter e otimizar")))))))</f>
        <v/>
      </c>
    </row>
    <row r="47">
      <c r="A47" s="40" t="n"/>
      <c r="B47" s="32" t="n"/>
      <c r="C47" s="32" t="n"/>
      <c r="D47" s="55" t="n"/>
      <c r="E47" s="56" t="n"/>
      <c r="F47" s="56" t="n"/>
      <c r="G47" s="56" t="n"/>
      <c r="H47" s="56" t="n"/>
      <c r="I47" s="57" t="n"/>
      <c r="J47" s="19">
        <f>IF(D47="","",D47*I47)</f>
        <v/>
      </c>
      <c r="K47" s="19">
        <f>IF(D47="","",IF(H47=0,0,D47/H47))</f>
        <v/>
      </c>
      <c r="L47" s="19">
        <f>IF(D47="","",IF(E47=0,0,D47/E47*1000))</f>
        <v/>
      </c>
      <c r="M47" s="21">
        <f>IF(D47="","",IF(E47=0,0,G47/E47))</f>
        <v/>
      </c>
      <c r="N47" s="19">
        <f>IF(D47="","",IF(G47=0,0,D47/G47))</f>
        <v/>
      </c>
      <c r="O47" s="20">
        <f>IF(D47="","",IF(F47=0,0,E47/F47))</f>
        <v/>
      </c>
      <c r="P47" s="11">
        <f>IF(D47="","",IF(AND(C47&lt;&gt;"Vendas",H47=0),"Objetivo não é venda",IF(D47&lt;INV_MIN,"Amostra pequena",IF(H47=0,"Sem compras",IF(I47&lt;BREAKEVEN,"Abaixo do break-even",IF(I47&lt;BREAKEVEN*FATOR_SEG,"Atenção, margem apertada",IF(I47&gt;=ROAS_REF,IF(H47&gt;=COMPRAS_MIN,IF(O47&gt;=FREQ_ALERTA,"Escalar com cautela (frequência)","Escalar"),"Promissor, poucas compras"),"Manter e otimizar")))))))</f>
        <v/>
      </c>
    </row>
    <row r="48">
      <c r="A48" s="40" t="n"/>
      <c r="B48" s="32" t="n"/>
      <c r="C48" s="32" t="n"/>
      <c r="D48" s="55" t="n"/>
      <c r="E48" s="56" t="n"/>
      <c r="F48" s="56" t="n"/>
      <c r="G48" s="56" t="n"/>
      <c r="H48" s="56" t="n"/>
      <c r="I48" s="57" t="n"/>
      <c r="J48" s="19">
        <f>IF(D48="","",D48*I48)</f>
        <v/>
      </c>
      <c r="K48" s="19">
        <f>IF(D48="","",IF(H48=0,0,D48/H48))</f>
        <v/>
      </c>
      <c r="L48" s="19">
        <f>IF(D48="","",IF(E48=0,0,D48/E48*1000))</f>
        <v/>
      </c>
      <c r="M48" s="21">
        <f>IF(D48="","",IF(E48=0,0,G48/E48))</f>
        <v/>
      </c>
      <c r="N48" s="19">
        <f>IF(D48="","",IF(G48=0,0,D48/G48))</f>
        <v/>
      </c>
      <c r="O48" s="20">
        <f>IF(D48="","",IF(F48=0,0,E48/F48))</f>
        <v/>
      </c>
      <c r="P48" s="11">
        <f>IF(D48="","",IF(AND(C48&lt;&gt;"Vendas",H48=0),"Objetivo não é venda",IF(D48&lt;INV_MIN,"Amostra pequena",IF(H48=0,"Sem compras",IF(I48&lt;BREAKEVEN,"Abaixo do break-even",IF(I48&lt;BREAKEVEN*FATOR_SEG,"Atenção, margem apertada",IF(I48&gt;=ROAS_REF,IF(H48&gt;=COMPRAS_MIN,IF(O48&gt;=FREQ_ALERTA,"Escalar com cautela (frequência)","Escalar"),"Promissor, poucas compras"),"Manter e otimizar")))))))</f>
        <v/>
      </c>
    </row>
    <row r="49">
      <c r="A49" s="40" t="n"/>
      <c r="B49" s="32" t="n"/>
      <c r="C49" s="32" t="n"/>
      <c r="D49" s="55" t="n"/>
      <c r="E49" s="56" t="n"/>
      <c r="F49" s="56" t="n"/>
      <c r="G49" s="56" t="n"/>
      <c r="H49" s="56" t="n"/>
      <c r="I49" s="57" t="n"/>
      <c r="J49" s="19">
        <f>IF(D49="","",D49*I49)</f>
        <v/>
      </c>
      <c r="K49" s="19">
        <f>IF(D49="","",IF(H49=0,0,D49/H49))</f>
        <v/>
      </c>
      <c r="L49" s="19">
        <f>IF(D49="","",IF(E49=0,0,D49/E49*1000))</f>
        <v/>
      </c>
      <c r="M49" s="21">
        <f>IF(D49="","",IF(E49=0,0,G49/E49))</f>
        <v/>
      </c>
      <c r="N49" s="19">
        <f>IF(D49="","",IF(G49=0,0,D49/G49))</f>
        <v/>
      </c>
      <c r="O49" s="20">
        <f>IF(D49="","",IF(F49=0,0,E49/F49))</f>
        <v/>
      </c>
      <c r="P49" s="11">
        <f>IF(D49="","",IF(AND(C49&lt;&gt;"Vendas",H49=0),"Objetivo não é venda",IF(D49&lt;INV_MIN,"Amostra pequena",IF(H49=0,"Sem compras",IF(I49&lt;BREAKEVEN,"Abaixo do break-even",IF(I49&lt;BREAKEVEN*FATOR_SEG,"Atenção, margem apertada",IF(I49&gt;=ROAS_REF,IF(H49&gt;=COMPRAS_MIN,IF(O49&gt;=FREQ_ALERTA,"Escalar com cautela (frequência)","Escalar"),"Promissor, poucas compras"),"Manter e otimizar")))))))</f>
        <v/>
      </c>
    </row>
    <row r="50">
      <c r="A50" s="40" t="n"/>
      <c r="B50" s="32" t="n"/>
      <c r="C50" s="32" t="n"/>
      <c r="D50" s="55" t="n"/>
      <c r="E50" s="56" t="n"/>
      <c r="F50" s="56" t="n"/>
      <c r="G50" s="56" t="n"/>
      <c r="H50" s="56" t="n"/>
      <c r="I50" s="57" t="n"/>
      <c r="J50" s="19">
        <f>IF(D50="","",D50*I50)</f>
        <v/>
      </c>
      <c r="K50" s="19">
        <f>IF(D50="","",IF(H50=0,0,D50/H50))</f>
        <v/>
      </c>
      <c r="L50" s="19">
        <f>IF(D50="","",IF(E50=0,0,D50/E50*1000))</f>
        <v/>
      </c>
      <c r="M50" s="21">
        <f>IF(D50="","",IF(E50=0,0,G50/E50))</f>
        <v/>
      </c>
      <c r="N50" s="19">
        <f>IF(D50="","",IF(G50=0,0,D50/G50))</f>
        <v/>
      </c>
      <c r="O50" s="20">
        <f>IF(D50="","",IF(F50=0,0,E50/F50))</f>
        <v/>
      </c>
      <c r="P50" s="11">
        <f>IF(D50="","",IF(AND(C50&lt;&gt;"Vendas",H50=0),"Objetivo não é venda",IF(D50&lt;INV_MIN,"Amostra pequena",IF(H50=0,"Sem compras",IF(I50&lt;BREAKEVEN,"Abaixo do break-even",IF(I50&lt;BREAKEVEN*FATOR_SEG,"Atenção, margem apertada",IF(I50&gt;=ROAS_REF,IF(H50&gt;=COMPRAS_MIN,IF(O50&gt;=FREQ_ALERTA,"Escalar com cautela (frequência)","Escalar"),"Promissor, poucas compras"),"Manter e otimizar")))))))</f>
        <v/>
      </c>
    </row>
    <row r="51">
      <c r="A51" s="40" t="n"/>
      <c r="B51" s="32" t="n"/>
      <c r="C51" s="32" t="n"/>
      <c r="D51" s="55" t="n"/>
      <c r="E51" s="56" t="n"/>
      <c r="F51" s="56" t="n"/>
      <c r="G51" s="56" t="n"/>
      <c r="H51" s="56" t="n"/>
      <c r="I51" s="57" t="n"/>
      <c r="J51" s="19">
        <f>IF(D51="","",D51*I51)</f>
        <v/>
      </c>
      <c r="K51" s="19">
        <f>IF(D51="","",IF(H51=0,0,D51/H51))</f>
        <v/>
      </c>
      <c r="L51" s="19">
        <f>IF(D51="","",IF(E51=0,0,D51/E51*1000))</f>
        <v/>
      </c>
      <c r="M51" s="21">
        <f>IF(D51="","",IF(E51=0,0,G51/E51))</f>
        <v/>
      </c>
      <c r="N51" s="19">
        <f>IF(D51="","",IF(G51=0,0,D51/G51))</f>
        <v/>
      </c>
      <c r="O51" s="20">
        <f>IF(D51="","",IF(F51=0,0,E51/F51))</f>
        <v/>
      </c>
      <c r="P51" s="11">
        <f>IF(D51="","",IF(AND(C51&lt;&gt;"Vendas",H51=0),"Objetivo não é venda",IF(D51&lt;INV_MIN,"Amostra pequena",IF(H51=0,"Sem compras",IF(I51&lt;BREAKEVEN,"Abaixo do break-even",IF(I51&lt;BREAKEVEN*FATOR_SEG,"Atenção, margem apertada",IF(I51&gt;=ROAS_REF,IF(H51&gt;=COMPRAS_MIN,IF(O51&gt;=FREQ_ALERTA,"Escalar com cautela (frequência)","Escalar"),"Promissor, poucas compras"),"Manter e otimizar")))))))</f>
        <v/>
      </c>
    </row>
    <row r="52">
      <c r="A52" s="40" t="n"/>
      <c r="B52" s="32" t="n"/>
      <c r="C52" s="32" t="n"/>
      <c r="D52" s="55" t="n"/>
      <c r="E52" s="56" t="n"/>
      <c r="F52" s="56" t="n"/>
      <c r="G52" s="56" t="n"/>
      <c r="H52" s="56" t="n"/>
      <c r="I52" s="57" t="n"/>
      <c r="J52" s="19">
        <f>IF(D52="","",D52*I52)</f>
        <v/>
      </c>
      <c r="K52" s="19">
        <f>IF(D52="","",IF(H52=0,0,D52/H52))</f>
        <v/>
      </c>
      <c r="L52" s="19">
        <f>IF(D52="","",IF(E52=0,0,D52/E52*1000))</f>
        <v/>
      </c>
      <c r="M52" s="21">
        <f>IF(D52="","",IF(E52=0,0,G52/E52))</f>
        <v/>
      </c>
      <c r="N52" s="19">
        <f>IF(D52="","",IF(G52=0,0,D52/G52))</f>
        <v/>
      </c>
      <c r="O52" s="20">
        <f>IF(D52="","",IF(F52=0,0,E52/F52))</f>
        <v/>
      </c>
      <c r="P52" s="11">
        <f>IF(D52="","",IF(AND(C52&lt;&gt;"Vendas",H52=0),"Objetivo não é venda",IF(D52&lt;INV_MIN,"Amostra pequena",IF(H52=0,"Sem compras",IF(I52&lt;BREAKEVEN,"Abaixo do break-even",IF(I52&lt;BREAKEVEN*FATOR_SEG,"Atenção, margem apertada",IF(I52&gt;=ROAS_REF,IF(H52&gt;=COMPRAS_MIN,IF(O52&gt;=FREQ_ALERTA,"Escalar com cautela (frequência)","Escalar"),"Promissor, poucas compras"),"Manter e otimizar")))))))</f>
        <v/>
      </c>
    </row>
    <row r="53">
      <c r="A53" s="40" t="n"/>
      <c r="B53" s="32" t="n"/>
      <c r="C53" s="32" t="n"/>
      <c r="D53" s="55" t="n"/>
      <c r="E53" s="56" t="n"/>
      <c r="F53" s="56" t="n"/>
      <c r="G53" s="56" t="n"/>
      <c r="H53" s="56" t="n"/>
      <c r="I53" s="57" t="n"/>
      <c r="J53" s="19">
        <f>IF(D53="","",D53*I53)</f>
        <v/>
      </c>
      <c r="K53" s="19">
        <f>IF(D53="","",IF(H53=0,0,D53/H53))</f>
        <v/>
      </c>
      <c r="L53" s="19">
        <f>IF(D53="","",IF(E53=0,0,D53/E53*1000))</f>
        <v/>
      </c>
      <c r="M53" s="21">
        <f>IF(D53="","",IF(E53=0,0,G53/E53))</f>
        <v/>
      </c>
      <c r="N53" s="19">
        <f>IF(D53="","",IF(G53=0,0,D53/G53))</f>
        <v/>
      </c>
      <c r="O53" s="20">
        <f>IF(D53="","",IF(F53=0,0,E53/F53))</f>
        <v/>
      </c>
      <c r="P53" s="11">
        <f>IF(D53="","",IF(AND(C53&lt;&gt;"Vendas",H53=0),"Objetivo não é venda",IF(D53&lt;INV_MIN,"Amostra pequena",IF(H53=0,"Sem compras",IF(I53&lt;BREAKEVEN,"Abaixo do break-even",IF(I53&lt;BREAKEVEN*FATOR_SEG,"Atenção, margem apertada",IF(I53&gt;=ROAS_REF,IF(H53&gt;=COMPRAS_MIN,IF(O53&gt;=FREQ_ALERTA,"Escalar com cautela (frequência)","Escalar"),"Promissor, poucas compras"),"Manter e otimizar")))))))</f>
        <v/>
      </c>
    </row>
    <row r="54">
      <c r="A54" s="40" t="n"/>
      <c r="B54" s="32" t="n"/>
      <c r="C54" s="32" t="n"/>
      <c r="D54" s="55" t="n"/>
      <c r="E54" s="56" t="n"/>
      <c r="F54" s="56" t="n"/>
      <c r="G54" s="56" t="n"/>
      <c r="H54" s="56" t="n"/>
      <c r="I54" s="57" t="n"/>
      <c r="J54" s="19">
        <f>IF(D54="","",D54*I54)</f>
        <v/>
      </c>
      <c r="K54" s="19">
        <f>IF(D54="","",IF(H54=0,0,D54/H54))</f>
        <v/>
      </c>
      <c r="L54" s="19">
        <f>IF(D54="","",IF(E54=0,0,D54/E54*1000))</f>
        <v/>
      </c>
      <c r="M54" s="21">
        <f>IF(D54="","",IF(E54=0,0,G54/E54))</f>
        <v/>
      </c>
      <c r="N54" s="19">
        <f>IF(D54="","",IF(G54=0,0,D54/G54))</f>
        <v/>
      </c>
      <c r="O54" s="20">
        <f>IF(D54="","",IF(F54=0,0,E54/F54))</f>
        <v/>
      </c>
      <c r="P54" s="11">
        <f>IF(D54="","",IF(AND(C54&lt;&gt;"Vendas",H54=0),"Objetivo não é venda",IF(D54&lt;INV_MIN,"Amostra pequena",IF(H54=0,"Sem compras",IF(I54&lt;BREAKEVEN,"Abaixo do break-even",IF(I54&lt;BREAKEVEN*FATOR_SEG,"Atenção, margem apertada",IF(I54&gt;=ROAS_REF,IF(H54&gt;=COMPRAS_MIN,IF(O54&gt;=FREQ_ALERTA,"Escalar com cautela (frequência)","Escalar"),"Promissor, poucas compras"),"Manter e otimizar")))))))</f>
        <v/>
      </c>
    </row>
  </sheetData>
  <autoFilter ref="A4:P54"/>
  <conditionalFormatting sqref="P5:P54">
    <cfRule type="expression" priority="1" dxfId="3">
      <formula>ISNUMBER(SEARCH("Escalar",P5))</formula>
    </cfRule>
    <cfRule type="expression" priority="2" dxfId="4">
      <formula>ISNUMBER(SEARCH("Promissor",P5))</formula>
    </cfRule>
    <cfRule type="expression" priority="3" dxfId="5">
      <formula>ISNUMBER(SEARCH("Manter",P5))</formula>
    </cfRule>
    <cfRule type="expression" priority="4" dxfId="0">
      <formula>ISNUMBER(SEARCH("Atenção",P5))</formula>
    </cfRule>
    <cfRule type="expression" priority="5" dxfId="2">
      <formula>ISNUMBER(SEARCH("Abaixo",P5))</formula>
    </cfRule>
    <cfRule type="expression" priority="6" dxfId="2">
      <formula>ISNUMBER(SEARCH("Sem compras",P5))</formula>
    </cfRule>
    <cfRule type="expression" priority="7" dxfId="1">
      <formula>ISNUMBER(SEARCH("Amostra",P5))</formula>
    </cfRule>
    <cfRule type="expression" priority="8" dxfId="1">
      <formula>ISNUMBER(SEARCH("Objetivo",P5))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2E75B6"/>
    <outlinePr summaryBelow="1" summaryRight="1"/>
    <pageSetUpPr/>
  </sheetPr>
  <dimension ref="A1:Q8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4" customWidth="1" min="2" max="2"/>
    <col width="15" customWidth="1" min="3" max="3"/>
    <col width="48" customWidth="1" min="4" max="4"/>
    <col width="14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5" customWidth="1" min="11" max="11"/>
    <col width="12" customWidth="1" min="12" max="12"/>
    <col width="11" customWidth="1" min="13" max="13"/>
    <col width="10" customWidth="1" min="14" max="14"/>
    <col width="11" customWidth="1" min="15" max="15"/>
    <col width="11" customWidth="1" min="16" max="16"/>
    <col width="34" customWidth="1" min="17" max="17"/>
  </cols>
  <sheetData>
    <row r="1">
      <c r="A1" s="1" t="inlineStr">
        <is>
          <t>Base de conjuntos de anúncios</t>
        </is>
      </c>
    </row>
    <row r="2">
      <c r="A2" s="2" t="inlineStr">
        <is>
          <t>Uma linha por conjunto e mês, só conjuntos com investimento.</t>
        </is>
      </c>
    </row>
    <row r="4" ht="32" customHeight="1">
      <c r="A4" s="7" t="inlineStr">
        <is>
          <t>Mês</t>
        </is>
      </c>
      <c r="B4" s="7" t="inlineStr">
        <is>
          <t>Campanha</t>
        </is>
      </c>
      <c r="C4" s="7" t="inlineStr">
        <is>
          <t>Objetivo</t>
        </is>
      </c>
      <c r="D4" s="7" t="inlineStr">
        <is>
          <t>Conjunto</t>
        </is>
      </c>
      <c r="E4" s="7" t="inlineStr">
        <is>
          <t>Investimento</t>
        </is>
      </c>
      <c r="F4" s="7" t="inlineStr">
        <is>
          <t>Impressões</t>
        </is>
      </c>
      <c r="G4" s="7" t="inlineStr">
        <is>
          <t>Alcance</t>
        </is>
      </c>
      <c r="H4" s="7" t="inlineStr">
        <is>
          <t>Cliques no link</t>
        </is>
      </c>
      <c r="I4" s="7" t="inlineStr">
        <is>
          <t>Compras</t>
        </is>
      </c>
      <c r="J4" s="7" t="inlineStr">
        <is>
          <t>ROAS Meta</t>
        </is>
      </c>
      <c r="K4" s="7" t="inlineStr">
        <is>
          <t>Receita atribuída</t>
        </is>
      </c>
      <c r="L4" s="7" t="inlineStr">
        <is>
          <t>CPA</t>
        </is>
      </c>
      <c r="M4" s="7" t="inlineStr">
        <is>
          <t>CPM</t>
        </is>
      </c>
      <c r="N4" s="7" t="inlineStr">
        <is>
          <t>CTR no link</t>
        </is>
      </c>
      <c r="O4" s="7" t="inlineStr">
        <is>
          <t>CPC no link</t>
        </is>
      </c>
      <c r="P4" s="7" t="inlineStr">
        <is>
          <t>Frequência</t>
        </is>
      </c>
      <c r="Q4" s="7" t="inlineStr">
        <is>
          <t>Status</t>
        </is>
      </c>
    </row>
    <row r="5">
      <c r="A5" s="40" t="n">
        <v>46204</v>
      </c>
      <c r="B5" s="32" t="inlineStr">
        <is>
          <t>[Vendas] [BR] [ADV+] [Catálogo] NOVA Maio/2026</t>
        </is>
      </c>
      <c r="C5" s="32" t="inlineStr">
        <is>
          <t>Vendas</t>
        </is>
      </c>
      <c r="D5" s="32" t="inlineStr">
        <is>
          <t>[Vendas] Campanha Leve 3 Pague 2</t>
        </is>
      </c>
      <c r="E5" s="55" t="n">
        <v>9492.959999999999</v>
      </c>
      <c r="F5" s="56" t="n">
        <v>558721</v>
      </c>
      <c r="G5" s="56" t="n">
        <v>114368</v>
      </c>
      <c r="H5" s="56" t="n">
        <v>8247</v>
      </c>
      <c r="I5" s="56" t="n">
        <v>473</v>
      </c>
      <c r="J5" s="57" t="n">
        <v>5.972214</v>
      </c>
      <c r="K5" s="19">
        <f>IF(E5="","",E5*J5)</f>
        <v/>
      </c>
      <c r="L5" s="19">
        <f>IF(E5="","",IF(I5=0,0,E5/I5))</f>
        <v/>
      </c>
      <c r="M5" s="19">
        <f>IF(E5="","",IF(F5=0,0,E5/F5*1000))</f>
        <v/>
      </c>
      <c r="N5" s="21">
        <f>IF(E5="","",IF(F5=0,0,H5/F5))</f>
        <v/>
      </c>
      <c r="O5" s="19">
        <f>IF(E5="","",IF(H5=0,0,E5/H5))</f>
        <v/>
      </c>
      <c r="P5" s="20">
        <f>IF(E5="","",IF(G5=0,0,F5/G5))</f>
        <v/>
      </c>
      <c r="Q5" s="11">
        <f>IF(E5="","",IF(AND(C5&lt;&gt;"Vendas",I5=0),"Objetivo não é venda",IF(E5&lt;INV_MIN,"Amostra pequena",IF(I5=0,"Sem compras",IF(J5&lt;BREAKEVEN,"Abaixo do break-even",IF(J5&lt;BREAKEVEN*FATOR_SEG,"Atenção, margem apertada",IF(J5&gt;=ROAS_REF,IF(I5&gt;=COMPRAS_MIN,IF(P5&gt;=FREQ_ALERTA,"Escalar com cautela (frequência)","Escalar"),"Promissor, poucas compras"),"Manter e otimizar")))))))</f>
        <v/>
      </c>
    </row>
    <row r="6">
      <c r="A6" s="40" t="n">
        <v>46204</v>
      </c>
      <c r="B6" s="32" t="inlineStr">
        <is>
          <t>[Vendas] [BR] [ADV+] [Catálogo] NOVA Maio/2026</t>
        </is>
      </c>
      <c r="C6" s="32" t="inlineStr">
        <is>
          <t>Vendas</t>
        </is>
      </c>
      <c r="D6" s="32" t="inlineStr">
        <is>
          <t>[Vendas] Heilin - Publlico Shui</t>
        </is>
      </c>
      <c r="E6" s="55" t="n">
        <v>6415.12</v>
      </c>
      <c r="F6" s="56" t="n">
        <v>330754</v>
      </c>
      <c r="G6" s="56" t="n">
        <v>56517</v>
      </c>
      <c r="H6" s="56" t="n">
        <v>7088</v>
      </c>
      <c r="I6" s="56" t="n">
        <v>336</v>
      </c>
      <c r="J6" s="57" t="n">
        <v>9.364559</v>
      </c>
      <c r="K6" s="19">
        <f>IF(E6="","",E6*J6)</f>
        <v/>
      </c>
      <c r="L6" s="19">
        <f>IF(E6="","",IF(I6=0,0,E6/I6))</f>
        <v/>
      </c>
      <c r="M6" s="19">
        <f>IF(E6="","",IF(F6=0,0,E6/F6*1000))</f>
        <v/>
      </c>
      <c r="N6" s="21">
        <f>IF(E6="","",IF(F6=0,0,H6/F6))</f>
        <v/>
      </c>
      <c r="O6" s="19">
        <f>IF(E6="","",IF(H6=0,0,E6/H6))</f>
        <v/>
      </c>
      <c r="P6" s="20">
        <f>IF(E6="","",IF(G6=0,0,F6/G6))</f>
        <v/>
      </c>
      <c r="Q6" s="11">
        <f>IF(E6="","",IF(AND(C6&lt;&gt;"Vendas",I6=0),"Objetivo não é venda",IF(E6&lt;INV_MIN,"Amostra pequena",IF(I6=0,"Sem compras",IF(J6&lt;BREAKEVEN,"Abaixo do break-even",IF(J6&lt;BREAKEVEN*FATOR_SEG,"Atenção, margem apertada",IF(J6&gt;=ROAS_REF,IF(I6&gt;=COMPRAS_MIN,IF(P6&gt;=FREQ_ALERTA,"Escalar com cautela (frequência)","Escalar"),"Promissor, poucas compras"),"Manter e otimizar")))))))</f>
        <v/>
      </c>
    </row>
    <row r="7">
      <c r="A7" s="40" t="n">
        <v>46204</v>
      </c>
      <c r="B7" s="32" t="inlineStr">
        <is>
          <t>[Vendas] [BR] [ADV+] [Catálogo] NOVA Maio/2026</t>
        </is>
      </c>
      <c r="C7" s="32" t="inlineStr">
        <is>
          <t>Vendas</t>
        </is>
      </c>
      <c r="D7" s="32" t="inlineStr">
        <is>
          <t>[Vendas] Summer Influencer</t>
        </is>
      </c>
      <c r="E7" s="55" t="n">
        <v>2554.13</v>
      </c>
      <c r="F7" s="56" t="n">
        <v>113243</v>
      </c>
      <c r="G7" s="56" t="n">
        <v>28734</v>
      </c>
      <c r="H7" s="56" t="n">
        <v>2424</v>
      </c>
      <c r="I7" s="56" t="n">
        <v>98</v>
      </c>
      <c r="J7" s="57" t="n">
        <v>6.41205</v>
      </c>
      <c r="K7" s="19">
        <f>IF(E7="","",E7*J7)</f>
        <v/>
      </c>
      <c r="L7" s="19">
        <f>IF(E7="","",IF(I7=0,0,E7/I7))</f>
        <v/>
      </c>
      <c r="M7" s="19">
        <f>IF(E7="","",IF(F7=0,0,E7/F7*1000))</f>
        <v/>
      </c>
      <c r="N7" s="21">
        <f>IF(E7="","",IF(F7=0,0,H7/F7))</f>
        <v/>
      </c>
      <c r="O7" s="19">
        <f>IF(E7="","",IF(H7=0,0,E7/H7))</f>
        <v/>
      </c>
      <c r="P7" s="20">
        <f>IF(E7="","",IF(G7=0,0,F7/G7))</f>
        <v/>
      </c>
      <c r="Q7" s="11">
        <f>IF(E7="","",IF(AND(C7&lt;&gt;"Vendas",I7=0),"Objetivo não é venda",IF(E7&lt;INV_MIN,"Amostra pequena",IF(I7=0,"Sem compras",IF(J7&lt;BREAKEVEN,"Abaixo do break-even",IF(J7&lt;BREAKEVEN*FATOR_SEG,"Atenção, margem apertada",IF(J7&gt;=ROAS_REF,IF(I7&gt;=COMPRAS_MIN,IF(P7&gt;=FREQ_ALERTA,"Escalar com cautela (frequência)","Escalar"),"Promissor, poucas compras"),"Manter e otimizar")))))))</f>
        <v/>
      </c>
    </row>
    <row r="8">
      <c r="A8" s="40" t="n">
        <v>46204</v>
      </c>
      <c r="B8" s="32" t="inlineStr">
        <is>
          <t>[Vendas] [BR] [ADV+] [Catálogo] NOVA Maio/2026</t>
        </is>
      </c>
      <c r="C8" s="32" t="inlineStr">
        <is>
          <t>Vendas</t>
        </is>
      </c>
      <c r="D8" s="32" t="inlineStr">
        <is>
          <t>[Vendas] Moleton Aveia - Publlico Shui</t>
        </is>
      </c>
      <c r="E8" s="55" t="n">
        <v>2500.52</v>
      </c>
      <c r="F8" s="56" t="n">
        <v>131205</v>
      </c>
      <c r="G8" s="56" t="n">
        <v>37069</v>
      </c>
      <c r="H8" s="56" t="n">
        <v>2497</v>
      </c>
      <c r="I8" s="56" t="n">
        <v>96</v>
      </c>
      <c r="J8" s="57" t="n">
        <v>6.835634</v>
      </c>
      <c r="K8" s="19">
        <f>IF(E8="","",E8*J8)</f>
        <v/>
      </c>
      <c r="L8" s="19">
        <f>IF(E8="","",IF(I8=0,0,E8/I8))</f>
        <v/>
      </c>
      <c r="M8" s="19">
        <f>IF(E8="","",IF(F8=0,0,E8/F8*1000))</f>
        <v/>
      </c>
      <c r="N8" s="21">
        <f>IF(E8="","",IF(F8=0,0,H8/F8))</f>
        <v/>
      </c>
      <c r="O8" s="19">
        <f>IF(E8="","",IF(H8=0,0,E8/H8))</f>
        <v/>
      </c>
      <c r="P8" s="20">
        <f>IF(E8="","",IF(G8=0,0,F8/G8))</f>
        <v/>
      </c>
      <c r="Q8" s="11">
        <f>IF(E8="","",IF(AND(C8&lt;&gt;"Vendas",I8=0),"Objetivo não é venda",IF(E8&lt;INV_MIN,"Amostra pequena",IF(I8=0,"Sem compras",IF(J8&lt;BREAKEVEN,"Abaixo do break-even",IF(J8&lt;BREAKEVEN*FATOR_SEG,"Atenção, margem apertada",IF(J8&gt;=ROAS_REF,IF(I8&gt;=COMPRAS_MIN,IF(P8&gt;=FREQ_ALERTA,"Escalar com cautela (frequência)","Escalar"),"Promissor, poucas compras"),"Manter e otimizar")))))))</f>
        <v/>
      </c>
    </row>
    <row r="9">
      <c r="A9" s="40" t="n">
        <v>46204</v>
      </c>
      <c r="B9" s="32" t="inlineStr">
        <is>
          <t>[Engajamento][Instagram][18~40] - Leve 3 Pague 2</t>
        </is>
      </c>
      <c r="C9" s="32" t="inlineStr">
        <is>
          <t>Engajamento</t>
        </is>
      </c>
      <c r="D9" s="32" t="inlineStr">
        <is>
          <t>Hora de Dizer Adeus</t>
        </is>
      </c>
      <c r="E9" s="55" t="n">
        <v>2072.63</v>
      </c>
      <c r="F9" s="56" t="n">
        <v>273634</v>
      </c>
      <c r="G9" s="56" t="n">
        <v>97525</v>
      </c>
      <c r="H9" s="56" t="n">
        <v>12111</v>
      </c>
      <c r="I9" s="56" t="n">
        <v>32</v>
      </c>
      <c r="J9" s="57" t="n">
        <v>0.819698</v>
      </c>
      <c r="K9" s="19">
        <f>IF(E9="","",E9*J9)</f>
        <v/>
      </c>
      <c r="L9" s="19">
        <f>IF(E9="","",IF(I9=0,0,E9/I9))</f>
        <v/>
      </c>
      <c r="M9" s="19">
        <f>IF(E9="","",IF(F9=0,0,E9/F9*1000))</f>
        <v/>
      </c>
      <c r="N9" s="21">
        <f>IF(E9="","",IF(F9=0,0,H9/F9))</f>
        <v/>
      </c>
      <c r="O9" s="19">
        <f>IF(E9="","",IF(H9=0,0,E9/H9))</f>
        <v/>
      </c>
      <c r="P9" s="20">
        <f>IF(E9="","",IF(G9=0,0,F9/G9))</f>
        <v/>
      </c>
      <c r="Q9" s="11">
        <f>IF(E9="","",IF(AND(C9&lt;&gt;"Vendas",I9=0),"Objetivo não é venda",IF(E9&lt;INV_MIN,"Amostra pequena",IF(I9=0,"Sem compras",IF(J9&lt;BREAKEVEN,"Abaixo do break-even",IF(J9&lt;BREAKEVEN*FATOR_SEG,"Atenção, margem apertada",IF(J9&gt;=ROAS_REF,IF(I9&gt;=COMPRAS_MIN,IF(P9&gt;=FREQ_ALERTA,"Escalar com cautela (frequência)","Escalar"),"Promissor, poucas compras"),"Manter e otimizar")))))))</f>
        <v/>
      </c>
    </row>
    <row r="10">
      <c r="A10" s="40" t="n">
        <v>46204</v>
      </c>
      <c r="B10" s="32" t="inlineStr">
        <is>
          <t>[Engajamento][Instagram][18~40] - Leve 3 Pague 2</t>
        </is>
      </c>
      <c r="C10" s="32" t="inlineStr">
        <is>
          <t>Engajamento</t>
        </is>
      </c>
      <c r="D10" s="32" t="inlineStr">
        <is>
          <t>Site - Estáticos [18~40][Brasil] L 3 P 2 e Catálogo</t>
        </is>
      </c>
      <c r="E10" s="55" t="n">
        <v>2002.81</v>
      </c>
      <c r="F10" s="56" t="n">
        <v>285263</v>
      </c>
      <c r="G10" s="56" t="n">
        <v>114114</v>
      </c>
      <c r="H10" s="56" t="n">
        <v>7950</v>
      </c>
      <c r="I10" s="56" t="n">
        <v>82</v>
      </c>
      <c r="J10" s="57" t="n">
        <v>1.359665</v>
      </c>
      <c r="K10" s="19">
        <f>IF(E10="","",E10*J10)</f>
        <v/>
      </c>
      <c r="L10" s="19">
        <f>IF(E10="","",IF(I10=0,0,E10/I10))</f>
        <v/>
      </c>
      <c r="M10" s="19">
        <f>IF(E10="","",IF(F10=0,0,E10/F10*1000))</f>
        <v/>
      </c>
      <c r="N10" s="21">
        <f>IF(E10="","",IF(F10=0,0,H10/F10))</f>
        <v/>
      </c>
      <c r="O10" s="19">
        <f>IF(E10="","",IF(H10=0,0,E10/H10))</f>
        <v/>
      </c>
      <c r="P10" s="20">
        <f>IF(E10="","",IF(G10=0,0,F10/G10))</f>
        <v/>
      </c>
      <c r="Q10" s="11">
        <f>IF(E10="","",IF(AND(C10&lt;&gt;"Vendas",I10=0),"Objetivo não é venda",IF(E10&lt;INV_MIN,"Amostra pequena",IF(I10=0,"Sem compras",IF(J10&lt;BREAKEVEN,"Abaixo do break-even",IF(J10&lt;BREAKEVEN*FATOR_SEG,"Atenção, margem apertada",IF(J10&gt;=ROAS_REF,IF(I10&gt;=COMPRAS_MIN,IF(P10&gt;=FREQ_ALERTA,"Escalar com cautela (frequência)","Escalar"),"Promissor, poucas compras"),"Manter e otimizar")))))))</f>
        <v/>
      </c>
    </row>
    <row r="11">
      <c r="A11" s="40" t="n">
        <v>46204</v>
      </c>
      <c r="B11" s="32" t="inlineStr">
        <is>
          <t>[Vendas] [BR] [ADV+] [Catálogo] NOVA Maio/2026</t>
        </is>
      </c>
      <c r="C11" s="32" t="inlineStr">
        <is>
          <t>Vendas</t>
        </is>
      </c>
      <c r="D11" s="32" t="inlineStr">
        <is>
          <t>[Vendas][BR][M/F][18-65][Aberto] [Catálogo] Best Sellers</t>
        </is>
      </c>
      <c r="E11" s="55" t="n">
        <v>752.1900000000001</v>
      </c>
      <c r="F11" s="56" t="n">
        <v>55551</v>
      </c>
      <c r="G11" s="56" t="n">
        <v>25279</v>
      </c>
      <c r="H11" s="56" t="n">
        <v>527</v>
      </c>
      <c r="I11" s="56" t="n">
        <v>2</v>
      </c>
      <c r="J11" s="57" t="n">
        <v>0.277111</v>
      </c>
      <c r="K11" s="19">
        <f>IF(E11="","",E11*J11)</f>
        <v/>
      </c>
      <c r="L11" s="19">
        <f>IF(E11="","",IF(I11=0,0,E11/I11))</f>
        <v/>
      </c>
      <c r="M11" s="19">
        <f>IF(E11="","",IF(F11=0,0,E11/F11*1000))</f>
        <v/>
      </c>
      <c r="N11" s="21">
        <f>IF(E11="","",IF(F11=0,0,H11/F11))</f>
        <v/>
      </c>
      <c r="O11" s="19">
        <f>IF(E11="","",IF(H11=0,0,E11/H11))</f>
        <v/>
      </c>
      <c r="P11" s="20">
        <f>IF(E11="","",IF(G11=0,0,F11/G11))</f>
        <v/>
      </c>
      <c r="Q11" s="11">
        <f>IF(E11="","",IF(AND(C11&lt;&gt;"Vendas",I11=0),"Objetivo não é venda",IF(E11&lt;INV_MIN,"Amostra pequena",IF(I11=0,"Sem compras",IF(J11&lt;BREAKEVEN,"Abaixo do break-even",IF(J11&lt;BREAKEVEN*FATOR_SEG,"Atenção, margem apertada",IF(J11&gt;=ROAS_REF,IF(I11&gt;=COMPRAS_MIN,IF(P11&gt;=FREQ_ALERTA,"Escalar com cautela (frequência)","Escalar"),"Promissor, poucas compras"),"Manter e otimizar")))))))</f>
        <v/>
      </c>
    </row>
    <row r="12">
      <c r="A12" s="40" t="n">
        <v>46204</v>
      </c>
      <c r="B12" s="32" t="inlineStr">
        <is>
          <t>[Tráfego] [Site] [CBO]</t>
        </is>
      </c>
      <c r="C12" s="32" t="inlineStr">
        <is>
          <t>Tráfego</t>
        </is>
      </c>
      <c r="D12" s="32" t="inlineStr">
        <is>
          <t>[Tráfego SITE][Publico Frio][Top 5 Estados][H][18-40][Interesse]</t>
        </is>
      </c>
      <c r="E12" s="55" t="n">
        <v>607.6799999999999</v>
      </c>
      <c r="F12" s="56" t="n">
        <v>102098</v>
      </c>
      <c r="G12" s="56" t="n">
        <v>85537</v>
      </c>
      <c r="H12" s="56" t="n">
        <v>7422</v>
      </c>
      <c r="I12" s="56" t="n">
        <v>5</v>
      </c>
      <c r="J12" s="57" t="n">
        <v>0</v>
      </c>
      <c r="K12" s="19">
        <f>IF(E12="","",E12*J12)</f>
        <v/>
      </c>
      <c r="L12" s="19">
        <f>IF(E12="","",IF(I12=0,0,E12/I12))</f>
        <v/>
      </c>
      <c r="M12" s="19">
        <f>IF(E12="","",IF(F12=0,0,E12/F12*1000))</f>
        <v/>
      </c>
      <c r="N12" s="21">
        <f>IF(E12="","",IF(F12=0,0,H12/F12))</f>
        <v/>
      </c>
      <c r="O12" s="19">
        <f>IF(E12="","",IF(H12=0,0,E12/H12))</f>
        <v/>
      </c>
      <c r="P12" s="20">
        <f>IF(E12="","",IF(G12=0,0,F12/G12))</f>
        <v/>
      </c>
      <c r="Q12" s="11">
        <f>IF(E12="","",IF(AND(C12&lt;&gt;"Vendas",I12=0),"Objetivo não é venda",IF(E12&lt;INV_MIN,"Amostra pequena",IF(I12=0,"Sem compras",IF(J12&lt;BREAKEVEN,"Abaixo do break-even",IF(J12&lt;BREAKEVEN*FATOR_SEG,"Atenção, margem apertada",IF(J12&gt;=ROAS_REF,IF(I12&gt;=COMPRAS_MIN,IF(P12&gt;=FREQ_ALERTA,"Escalar com cautela (frequência)","Escalar"),"Promissor, poucas compras"),"Manter e otimizar")))))))</f>
        <v/>
      </c>
    </row>
    <row r="13">
      <c r="A13" s="40" t="n">
        <v>46204</v>
      </c>
      <c r="B13" s="32" t="inlineStr">
        <is>
          <t>Tráfego - Campanha - Captacão Seguidores - Shui 06/05</t>
        </is>
      </c>
      <c r="C13" s="32" t="inlineStr">
        <is>
          <t>Tráfego</t>
        </is>
      </c>
      <c r="D13" s="32" t="inlineStr">
        <is>
          <t>Captação de Seguidores</t>
        </is>
      </c>
      <c r="E13" s="55" t="n">
        <v>567.49</v>
      </c>
      <c r="F13" s="56" t="n">
        <v>117642</v>
      </c>
      <c r="G13" s="56" t="n">
        <v>84875</v>
      </c>
      <c r="H13" s="56" t="n">
        <v>3857</v>
      </c>
      <c r="I13" s="56" t="n">
        <v>21</v>
      </c>
      <c r="J13" s="57" t="n">
        <v>0</v>
      </c>
      <c r="K13" s="19">
        <f>IF(E13="","",E13*J13)</f>
        <v/>
      </c>
      <c r="L13" s="19">
        <f>IF(E13="","",IF(I13=0,0,E13/I13))</f>
        <v/>
      </c>
      <c r="M13" s="19">
        <f>IF(E13="","",IF(F13=0,0,E13/F13*1000))</f>
        <v/>
      </c>
      <c r="N13" s="21">
        <f>IF(E13="","",IF(F13=0,0,H13/F13))</f>
        <v/>
      </c>
      <c r="O13" s="19">
        <f>IF(E13="","",IF(H13=0,0,E13/H13))</f>
        <v/>
      </c>
      <c r="P13" s="20">
        <f>IF(E13="","",IF(G13=0,0,F13/G13))</f>
        <v/>
      </c>
      <c r="Q13" s="11">
        <f>IF(E13="","",IF(AND(C13&lt;&gt;"Vendas",I13=0),"Objetivo não é venda",IF(E13&lt;INV_MIN,"Amostra pequena",IF(I13=0,"Sem compras",IF(J13&lt;BREAKEVEN,"Abaixo do break-even",IF(J13&lt;BREAKEVEN*FATOR_SEG,"Atenção, margem apertada",IF(J13&gt;=ROAS_REF,IF(I13&gt;=COMPRAS_MIN,IF(P13&gt;=FREQ_ALERTA,"Escalar com cautela (frequência)","Escalar"),"Promissor, poucas compras"),"Manter e otimizar")))))))</f>
        <v/>
      </c>
    </row>
    <row r="14">
      <c r="A14" s="40" t="n">
        <v>46204</v>
      </c>
      <c r="B14" s="32" t="inlineStr">
        <is>
          <t>CAMPANHA LIVE 20/07 - HEILIN</t>
        </is>
      </c>
      <c r="C14" s="32" t="inlineStr">
        <is>
          <t>Engajamento</t>
        </is>
      </c>
      <c r="D14" s="32" t="inlineStr">
        <is>
          <t>LIVE 19h - 20/07</t>
        </is>
      </c>
      <c r="E14" s="55" t="n">
        <v>340.07</v>
      </c>
      <c r="F14" s="56" t="n">
        <v>37875</v>
      </c>
      <c r="G14" s="56" t="n">
        <v>33156</v>
      </c>
      <c r="H14" s="56" t="n">
        <v>1910</v>
      </c>
      <c r="I14" s="56" t="n">
        <v>16</v>
      </c>
      <c r="J14" s="57" t="n">
        <v>12.439557</v>
      </c>
      <c r="K14" s="19">
        <f>IF(E14="","",E14*J14)</f>
        <v/>
      </c>
      <c r="L14" s="19">
        <f>IF(E14="","",IF(I14=0,0,E14/I14))</f>
        <v/>
      </c>
      <c r="M14" s="19">
        <f>IF(E14="","",IF(F14=0,0,E14/F14*1000))</f>
        <v/>
      </c>
      <c r="N14" s="21">
        <f>IF(E14="","",IF(F14=0,0,H14/F14))</f>
        <v/>
      </c>
      <c r="O14" s="19">
        <f>IF(E14="","",IF(H14=0,0,E14/H14))</f>
        <v/>
      </c>
      <c r="P14" s="20">
        <f>IF(E14="","",IF(G14=0,0,F14/G14))</f>
        <v/>
      </c>
      <c r="Q14" s="11">
        <f>IF(E14="","",IF(AND(C14&lt;&gt;"Vendas",I14=0),"Objetivo não é venda",IF(E14&lt;INV_MIN,"Amostra pequena",IF(I14=0,"Sem compras",IF(J14&lt;BREAKEVEN,"Abaixo do break-even",IF(J14&lt;BREAKEVEN*FATOR_SEG,"Atenção, margem apertada",IF(J14&gt;=ROAS_REF,IF(I14&gt;=COMPRAS_MIN,IF(P14&gt;=FREQ_ALERTA,"Escalar com cautela (frequência)","Escalar"),"Promissor, poucas compras"),"Manter e otimizar")))))))</f>
        <v/>
      </c>
    </row>
    <row r="15">
      <c r="A15" s="40" t="n">
        <v>46204</v>
      </c>
      <c r="B15" s="32" t="inlineStr">
        <is>
          <t>[IG] Novos Seguidores</t>
        </is>
      </c>
      <c r="C15" s="32" t="inlineStr">
        <is>
          <t>Tráfego</t>
        </is>
      </c>
      <c r="D15" s="32" t="inlineStr">
        <is>
          <t>Exclusão IG Persona00</t>
        </is>
      </c>
      <c r="E15" s="55" t="n">
        <v>250.79</v>
      </c>
      <c r="F15" s="56" t="n">
        <v>16891</v>
      </c>
      <c r="G15" s="56" t="n">
        <v>12213</v>
      </c>
      <c r="H15" s="56" t="n">
        <v>382</v>
      </c>
      <c r="I15" s="56" t="n">
        <v>5</v>
      </c>
      <c r="J15" s="57" t="n">
        <v>0</v>
      </c>
      <c r="K15" s="19">
        <f>IF(E15="","",E15*J15)</f>
        <v/>
      </c>
      <c r="L15" s="19">
        <f>IF(E15="","",IF(I15=0,0,E15/I15))</f>
        <v/>
      </c>
      <c r="M15" s="19">
        <f>IF(E15="","",IF(F15=0,0,E15/F15*1000))</f>
        <v/>
      </c>
      <c r="N15" s="21">
        <f>IF(E15="","",IF(F15=0,0,H15/F15))</f>
        <v/>
      </c>
      <c r="O15" s="19">
        <f>IF(E15="","",IF(H15=0,0,E15/H15))</f>
        <v/>
      </c>
      <c r="P15" s="20">
        <f>IF(E15="","",IF(G15=0,0,F15/G15))</f>
        <v/>
      </c>
      <c r="Q15" s="11">
        <f>IF(E15="","",IF(AND(C15&lt;&gt;"Vendas",I15=0),"Objetivo não é venda",IF(E15&lt;INV_MIN,"Amostra pequena",IF(I15=0,"Sem compras",IF(J15&lt;BREAKEVEN,"Abaixo do break-even",IF(J15&lt;BREAKEVEN*FATOR_SEG,"Atenção, margem apertada",IF(J15&gt;=ROAS_REF,IF(I15&gt;=COMPRAS_MIN,IF(P15&gt;=FREQ_ALERTA,"Escalar com cautela (frequência)","Escalar"),"Promissor, poucas compras"),"Manter e otimizar")))))))</f>
        <v/>
      </c>
    </row>
    <row r="16">
      <c r="A16" s="40" t="n">
        <v>46204</v>
      </c>
      <c r="B16" s="32" t="inlineStr">
        <is>
          <t>[Vendas] [BR] [ADV+] [Catálogo] NOVA Maio/2026</t>
        </is>
      </c>
      <c r="C16" s="32" t="inlineStr">
        <is>
          <t>Vendas</t>
        </is>
      </c>
      <c r="D16" s="32" t="inlineStr">
        <is>
          <t>[Vendas] Campanha Carrinho</t>
        </is>
      </c>
      <c r="E16" s="55" t="n">
        <v>195.1</v>
      </c>
      <c r="F16" s="56" t="n">
        <v>3987</v>
      </c>
      <c r="G16" s="56" t="n">
        <v>1095</v>
      </c>
      <c r="H16" s="56" t="n">
        <v>82</v>
      </c>
      <c r="I16" s="56" t="n">
        <v>5</v>
      </c>
      <c r="J16" s="57" t="n">
        <v>11.924962</v>
      </c>
      <c r="K16" s="19">
        <f>IF(E16="","",E16*J16)</f>
        <v/>
      </c>
      <c r="L16" s="19">
        <f>IF(E16="","",IF(I16=0,0,E16/I16))</f>
        <v/>
      </c>
      <c r="M16" s="19">
        <f>IF(E16="","",IF(F16=0,0,E16/F16*1000))</f>
        <v/>
      </c>
      <c r="N16" s="21">
        <f>IF(E16="","",IF(F16=0,0,H16/F16))</f>
        <v/>
      </c>
      <c r="O16" s="19">
        <f>IF(E16="","",IF(H16=0,0,E16/H16))</f>
        <v/>
      </c>
      <c r="P16" s="20">
        <f>IF(E16="","",IF(G16=0,0,F16/G16))</f>
        <v/>
      </c>
      <c r="Q16" s="11">
        <f>IF(E16="","",IF(AND(C16&lt;&gt;"Vendas",I16=0),"Objetivo não é venda",IF(E16&lt;INV_MIN,"Amostra pequena",IF(I16=0,"Sem compras",IF(J16&lt;BREAKEVEN,"Abaixo do break-even",IF(J16&lt;BREAKEVEN*FATOR_SEG,"Atenção, margem apertada",IF(J16&gt;=ROAS_REF,IF(I16&gt;=COMPRAS_MIN,IF(P16&gt;=FREQ_ALERTA,"Escalar com cautela (frequência)","Escalar"),"Promissor, poucas compras"),"Manter e otimizar")))))))</f>
        <v/>
      </c>
    </row>
    <row r="17">
      <c r="A17" s="40" t="n">
        <v>46204</v>
      </c>
      <c r="B17" s="32" t="inlineStr">
        <is>
          <t>Tráfego - GRUPO VIP - CAPTACAO SENDFLOW - 28/07</t>
        </is>
      </c>
      <c r="C17" s="32" t="inlineStr">
        <is>
          <t>Tráfego</t>
        </is>
      </c>
      <c r="D17" s="32" t="inlineStr">
        <is>
          <t>Grupo VIp - Sendflow - Lista do reconhecimento</t>
        </is>
      </c>
      <c r="E17" s="55" t="n">
        <v>118.33</v>
      </c>
      <c r="F17" s="56" t="n">
        <v>30851</v>
      </c>
      <c r="G17" s="56" t="n">
        <v>21608</v>
      </c>
      <c r="H17" s="56" t="n">
        <v>1919</v>
      </c>
      <c r="I17" s="56" t="n">
        <v>1</v>
      </c>
      <c r="J17" s="57" t="n">
        <v>1.15237</v>
      </c>
      <c r="K17" s="19">
        <f>IF(E17="","",E17*J17)</f>
        <v/>
      </c>
      <c r="L17" s="19">
        <f>IF(E17="","",IF(I17=0,0,E17/I17))</f>
        <v/>
      </c>
      <c r="M17" s="19">
        <f>IF(E17="","",IF(F17=0,0,E17/F17*1000))</f>
        <v/>
      </c>
      <c r="N17" s="21">
        <f>IF(E17="","",IF(F17=0,0,H17/F17))</f>
        <v/>
      </c>
      <c r="O17" s="19">
        <f>IF(E17="","",IF(H17=0,0,E17/H17))</f>
        <v/>
      </c>
      <c r="P17" s="20">
        <f>IF(E17="","",IF(G17=0,0,F17/G17))</f>
        <v/>
      </c>
      <c r="Q17" s="11">
        <f>IF(E17="","",IF(AND(C17&lt;&gt;"Vendas",I17=0),"Objetivo não é venda",IF(E17&lt;INV_MIN,"Amostra pequena",IF(I17=0,"Sem compras",IF(J17&lt;BREAKEVEN,"Abaixo do break-even",IF(J17&lt;BREAKEVEN*FATOR_SEG,"Atenção, margem apertada",IF(J17&gt;=ROAS_REF,IF(I17&gt;=COMPRAS_MIN,IF(P17&gt;=FREQ_ALERTA,"Escalar com cautela (frequência)","Escalar"),"Promissor, poucas compras"),"Manter e otimizar")))))))</f>
        <v/>
      </c>
    </row>
    <row r="18">
      <c r="A18" s="40" t="n">
        <v>46204</v>
      </c>
      <c r="B18" s="32" t="inlineStr">
        <is>
          <t>[Engajamento][Instagram][18~40] - Leve 3 Pague 2</t>
        </is>
      </c>
      <c r="C18" s="32" t="inlineStr">
        <is>
          <t>Engajamento</t>
        </is>
      </c>
      <c r="D18" s="32" t="inlineStr">
        <is>
          <t>Site - Estáticos [18~40][Brasil] Namorados Normal</t>
        </is>
      </c>
      <c r="E18" s="55" t="n">
        <v>36.75</v>
      </c>
      <c r="F18" s="56" t="n">
        <v>4376</v>
      </c>
      <c r="G18" s="56" t="n">
        <v>4149</v>
      </c>
      <c r="H18" s="56" t="n">
        <v>88</v>
      </c>
      <c r="I18" s="56" t="n">
        <v>0</v>
      </c>
      <c r="J18" s="57" t="n">
        <v>0</v>
      </c>
      <c r="K18" s="19">
        <f>IF(E18="","",E18*J18)</f>
        <v/>
      </c>
      <c r="L18" s="19">
        <f>IF(E18="","",IF(I18=0,0,E18/I18))</f>
        <v/>
      </c>
      <c r="M18" s="19">
        <f>IF(E18="","",IF(F18=0,0,E18/F18*1000))</f>
        <v/>
      </c>
      <c r="N18" s="21">
        <f>IF(E18="","",IF(F18=0,0,H18/F18))</f>
        <v/>
      </c>
      <c r="O18" s="19">
        <f>IF(E18="","",IF(H18=0,0,E18/H18))</f>
        <v/>
      </c>
      <c r="P18" s="20">
        <f>IF(E18="","",IF(G18=0,0,F18/G18))</f>
        <v/>
      </c>
      <c r="Q18" s="11">
        <f>IF(E18="","",IF(AND(C18&lt;&gt;"Vendas",I18=0),"Objetivo não é venda",IF(E18&lt;INV_MIN,"Amostra pequena",IF(I18=0,"Sem compras",IF(J18&lt;BREAKEVEN,"Abaixo do break-even",IF(J18&lt;BREAKEVEN*FATOR_SEG,"Atenção, margem apertada",IF(J18&gt;=ROAS_REF,IF(I18&gt;=COMPRAS_MIN,IF(P18&gt;=FREQ_ALERTA,"Escalar com cautela (frequência)","Escalar"),"Promissor, poucas compras"),"Manter e otimizar")))))))</f>
        <v/>
      </c>
    </row>
    <row r="19">
      <c r="A19" s="40" t="n">
        <v>46204</v>
      </c>
      <c r="B19" s="32" t="inlineStr">
        <is>
          <t>[Engajamento][Instagram][18~40] - Leve 3 Pague 2</t>
        </is>
      </c>
      <c r="C19" s="32" t="inlineStr">
        <is>
          <t>Engajamento</t>
        </is>
      </c>
      <c r="D19" s="32" t="inlineStr">
        <is>
          <t>Site - Estáticos [18~40][Brasil] Namorados Urgencia</t>
        </is>
      </c>
      <c r="E19" s="55" t="n">
        <v>34.32</v>
      </c>
      <c r="F19" s="56" t="n">
        <v>4062</v>
      </c>
      <c r="G19" s="56" t="n">
        <v>3492</v>
      </c>
      <c r="H19" s="56" t="n">
        <v>14</v>
      </c>
      <c r="I19" s="56" t="n">
        <v>0</v>
      </c>
      <c r="J19" s="57" t="n">
        <v>0</v>
      </c>
      <c r="K19" s="19">
        <f>IF(E19="","",E19*J19)</f>
        <v/>
      </c>
      <c r="L19" s="19">
        <f>IF(E19="","",IF(I19=0,0,E19/I19))</f>
        <v/>
      </c>
      <c r="M19" s="19">
        <f>IF(E19="","",IF(F19=0,0,E19/F19*1000))</f>
        <v/>
      </c>
      <c r="N19" s="21">
        <f>IF(E19="","",IF(F19=0,0,H19/F19))</f>
        <v/>
      </c>
      <c r="O19" s="19">
        <f>IF(E19="","",IF(H19=0,0,E19/H19))</f>
        <v/>
      </c>
      <c r="P19" s="20">
        <f>IF(E19="","",IF(G19=0,0,F19/G19))</f>
        <v/>
      </c>
      <c r="Q19" s="11">
        <f>IF(E19="","",IF(AND(C19&lt;&gt;"Vendas",I19=0),"Objetivo não é venda",IF(E19&lt;INV_MIN,"Amostra pequena",IF(I19=0,"Sem compras",IF(J19&lt;BREAKEVEN,"Abaixo do break-even",IF(J19&lt;BREAKEVEN*FATOR_SEG,"Atenção, margem apertada",IF(J19&gt;=ROAS_REF,IF(I19&gt;=COMPRAS_MIN,IF(P19&gt;=FREQ_ALERTA,"Escalar com cautela (frequência)","Escalar"),"Promissor, poucas compras"),"Manter e otimizar")))))))</f>
        <v/>
      </c>
    </row>
    <row r="20">
      <c r="A20" s="40" t="n">
        <v>46204</v>
      </c>
      <c r="B20" s="32" t="inlineStr">
        <is>
          <t>[Vendas] [BR] [ADV+] [Catálogo] NOVA Maio/2026</t>
        </is>
      </c>
      <c r="C20" s="32" t="inlineStr">
        <is>
          <t>Vendas</t>
        </is>
      </c>
      <c r="D20" s="32" t="inlineStr">
        <is>
          <t>[Vendas] Campanha Namorados Urgencia</t>
        </is>
      </c>
      <c r="E20" s="55" t="n">
        <v>26.69</v>
      </c>
      <c r="F20" s="56" t="n">
        <v>3009</v>
      </c>
      <c r="G20" s="56" t="n">
        <v>2373</v>
      </c>
      <c r="H20" s="56" t="n">
        <v>7</v>
      </c>
      <c r="I20" s="56" t="n">
        <v>0</v>
      </c>
      <c r="J20" s="57" t="n">
        <v>0</v>
      </c>
      <c r="K20" s="19">
        <f>IF(E20="","",E20*J20)</f>
        <v/>
      </c>
      <c r="L20" s="19">
        <f>IF(E20="","",IF(I20=0,0,E20/I20))</f>
        <v/>
      </c>
      <c r="M20" s="19">
        <f>IF(E20="","",IF(F20=0,0,E20/F20*1000))</f>
        <v/>
      </c>
      <c r="N20" s="21">
        <f>IF(E20="","",IF(F20=0,0,H20/F20))</f>
        <v/>
      </c>
      <c r="O20" s="19">
        <f>IF(E20="","",IF(H20=0,0,E20/H20))</f>
        <v/>
      </c>
      <c r="P20" s="20">
        <f>IF(E20="","",IF(G20=0,0,F20/G20))</f>
        <v/>
      </c>
      <c r="Q20" s="11">
        <f>IF(E20="","",IF(AND(C20&lt;&gt;"Vendas",I20=0),"Objetivo não é venda",IF(E20&lt;INV_MIN,"Amostra pequena",IF(I20=0,"Sem compras",IF(J20&lt;BREAKEVEN,"Abaixo do break-even",IF(J20&lt;BREAKEVEN*FATOR_SEG,"Atenção, margem apertada",IF(J20&gt;=ROAS_REF,IF(I20&gt;=COMPRAS_MIN,IF(P20&gt;=FREQ_ALERTA,"Escalar com cautela (frequência)","Escalar"),"Promissor, poucas compras"),"Manter e otimizar")))))))</f>
        <v/>
      </c>
    </row>
    <row r="21">
      <c r="A21" s="40" t="n">
        <v>46204</v>
      </c>
      <c r="B21" s="32" t="inlineStr">
        <is>
          <t>[Vendas] [BR] [ADV+] [Catálogo] NOVA Maio/2026</t>
        </is>
      </c>
      <c r="C21" s="32" t="inlineStr">
        <is>
          <t>Vendas</t>
        </is>
      </c>
      <c r="D21" s="32" t="inlineStr">
        <is>
          <t>[Vendas] Campanha Namorados Normal</t>
        </is>
      </c>
      <c r="E21" s="55" t="n">
        <v>25.13</v>
      </c>
      <c r="F21" s="56" t="n">
        <v>2317</v>
      </c>
      <c r="G21" s="56" t="n">
        <v>1799</v>
      </c>
      <c r="H21" s="56" t="n">
        <v>13</v>
      </c>
      <c r="I21" s="56" t="n">
        <v>3</v>
      </c>
      <c r="J21" s="57" t="n">
        <v>0</v>
      </c>
      <c r="K21" s="19">
        <f>IF(E21="","",E21*J21)</f>
        <v/>
      </c>
      <c r="L21" s="19">
        <f>IF(E21="","",IF(I21=0,0,E21/I21))</f>
        <v/>
      </c>
      <c r="M21" s="19">
        <f>IF(E21="","",IF(F21=0,0,E21/F21*1000))</f>
        <v/>
      </c>
      <c r="N21" s="21">
        <f>IF(E21="","",IF(F21=0,0,H21/F21))</f>
        <v/>
      </c>
      <c r="O21" s="19">
        <f>IF(E21="","",IF(H21=0,0,E21/H21))</f>
        <v/>
      </c>
      <c r="P21" s="20">
        <f>IF(E21="","",IF(G21=0,0,F21/G21))</f>
        <v/>
      </c>
      <c r="Q21" s="11">
        <f>IF(E21="","",IF(AND(C21&lt;&gt;"Vendas",I21=0),"Objetivo não é venda",IF(E21&lt;INV_MIN,"Amostra pequena",IF(I21=0,"Sem compras",IF(J21&lt;BREAKEVEN,"Abaixo do break-even",IF(J21&lt;BREAKEVEN*FATOR_SEG,"Atenção, margem apertada",IF(J21&gt;=ROAS_REF,IF(I21&gt;=COMPRAS_MIN,IF(P21&gt;=FREQ_ALERTA,"Escalar com cautela (frequência)","Escalar"),"Promissor, poucas compras"),"Manter e otimizar")))))))</f>
        <v/>
      </c>
    </row>
    <row r="22">
      <c r="A22" s="40" t="n">
        <v>46204</v>
      </c>
      <c r="B22" s="32" t="inlineStr">
        <is>
          <t>Shui - Niver 6a - Reconhecimento - Maio/26</t>
        </is>
      </c>
      <c r="C22" s="32" t="inlineStr">
        <is>
          <t>Reconhecimento</t>
        </is>
      </c>
      <c r="D22" s="32" t="inlineStr">
        <is>
          <t>Site - Reels - Mix Interesse LaL - Maio/26</t>
        </is>
      </c>
      <c r="E22" s="55" t="n">
        <v>19.15</v>
      </c>
      <c r="F22" s="56" t="n">
        <v>11606</v>
      </c>
      <c r="G22" s="56" t="n">
        <v>11586</v>
      </c>
      <c r="H22" s="56" t="n">
        <v>4</v>
      </c>
      <c r="I22" s="56" t="n">
        <v>0</v>
      </c>
      <c r="J22" s="57" t="n">
        <v>0</v>
      </c>
      <c r="K22" s="19">
        <f>IF(E22="","",E22*J22)</f>
        <v/>
      </c>
      <c r="L22" s="19">
        <f>IF(E22="","",IF(I22=0,0,E22/I22))</f>
        <v/>
      </c>
      <c r="M22" s="19">
        <f>IF(E22="","",IF(F22=0,0,E22/F22*1000))</f>
        <v/>
      </c>
      <c r="N22" s="21">
        <f>IF(E22="","",IF(F22=0,0,H22/F22))</f>
        <v/>
      </c>
      <c r="O22" s="19">
        <f>IF(E22="","",IF(H22=0,0,E22/H22))</f>
        <v/>
      </c>
      <c r="P22" s="20">
        <f>IF(E22="","",IF(G22=0,0,F22/G22))</f>
        <v/>
      </c>
      <c r="Q22" s="11">
        <f>IF(E22="","",IF(AND(C22&lt;&gt;"Vendas",I22=0),"Objetivo não é venda",IF(E22&lt;INV_MIN,"Amostra pequena",IF(I22=0,"Sem compras",IF(J22&lt;BREAKEVEN,"Abaixo do break-even",IF(J22&lt;BREAKEVEN*FATOR_SEG,"Atenção, margem apertada",IF(J22&gt;=ROAS_REF,IF(I22&gt;=COMPRAS_MIN,IF(P22&gt;=FREQ_ALERTA,"Escalar com cautela (frequência)","Escalar"),"Promissor, poucas compras"),"Manter e otimizar")))))))</f>
        <v/>
      </c>
    </row>
    <row r="23">
      <c r="A23" s="40" t="n">
        <v>46235</v>
      </c>
      <c r="B23" s="32" t="inlineStr">
        <is>
          <t>[Vendas] [BR] [ADV+] [Catálogo] NOVA Maio/2026</t>
        </is>
      </c>
      <c r="C23" s="32" t="inlineStr">
        <is>
          <t>Vendas</t>
        </is>
      </c>
      <c r="D23" s="32" t="inlineStr">
        <is>
          <t>[Vendas] Summer Influencer</t>
        </is>
      </c>
      <c r="E23" s="55" t="n">
        <v>9886.26</v>
      </c>
      <c r="F23" s="56" t="n">
        <v>634334</v>
      </c>
      <c r="G23" s="56" t="n">
        <v>91697</v>
      </c>
      <c r="H23" s="56" t="n">
        <v>13691</v>
      </c>
      <c r="I23" s="56" t="n">
        <v>232</v>
      </c>
      <c r="J23" s="57" t="n">
        <v>3.367492</v>
      </c>
      <c r="K23" s="19">
        <f>IF(E23="","",E23*J23)</f>
        <v/>
      </c>
      <c r="L23" s="19">
        <f>IF(E23="","",IF(I23=0,0,E23/I23))</f>
        <v/>
      </c>
      <c r="M23" s="19">
        <f>IF(E23="","",IF(F23=0,0,E23/F23*1000))</f>
        <v/>
      </c>
      <c r="N23" s="21">
        <f>IF(E23="","",IF(F23=0,0,H23/F23))</f>
        <v/>
      </c>
      <c r="O23" s="19">
        <f>IF(E23="","",IF(H23=0,0,E23/H23))</f>
        <v/>
      </c>
      <c r="P23" s="20">
        <f>IF(E23="","",IF(G23=0,0,F23/G23))</f>
        <v/>
      </c>
      <c r="Q23" s="11">
        <f>IF(E23="","",IF(AND(C23&lt;&gt;"Vendas",I23=0),"Objetivo não é venda",IF(E23&lt;INV_MIN,"Amostra pequena",IF(I23=0,"Sem compras",IF(J23&lt;BREAKEVEN,"Abaixo do break-even",IF(J23&lt;BREAKEVEN*FATOR_SEG,"Atenção, margem apertada",IF(J23&gt;=ROAS_REF,IF(I23&gt;=COMPRAS_MIN,IF(P23&gt;=FREQ_ALERTA,"Escalar com cautela (frequência)","Escalar"),"Promissor, poucas compras"),"Manter e otimizar")))))))</f>
        <v/>
      </c>
    </row>
    <row r="24">
      <c r="A24" s="40" t="n">
        <v>46235</v>
      </c>
      <c r="B24" s="32" t="inlineStr">
        <is>
          <t>[Vendas] [BR] [ADV+] [Catálogo] NOVA Maio/2026</t>
        </is>
      </c>
      <c r="C24" s="32" t="inlineStr">
        <is>
          <t>Vendas</t>
        </is>
      </c>
      <c r="D24" s="32" t="inlineStr">
        <is>
          <t>[Vendas] Campanha Leve 3 Pague 2</t>
        </is>
      </c>
      <c r="E24" s="55" t="n">
        <v>6935.44</v>
      </c>
      <c r="F24" s="56" t="n">
        <v>408675</v>
      </c>
      <c r="G24" s="56" t="n">
        <v>139595</v>
      </c>
      <c r="H24" s="56" t="n">
        <v>5524</v>
      </c>
      <c r="I24" s="56" t="n">
        <v>227</v>
      </c>
      <c r="J24" s="57" t="n">
        <v>2.551923</v>
      </c>
      <c r="K24" s="19">
        <f>IF(E24="","",E24*J24)</f>
        <v/>
      </c>
      <c r="L24" s="19">
        <f>IF(E24="","",IF(I24=0,0,E24/I24))</f>
        <v/>
      </c>
      <c r="M24" s="19">
        <f>IF(E24="","",IF(F24=0,0,E24/F24*1000))</f>
        <v/>
      </c>
      <c r="N24" s="21">
        <f>IF(E24="","",IF(F24=0,0,H24/F24))</f>
        <v/>
      </c>
      <c r="O24" s="19">
        <f>IF(E24="","",IF(H24=0,0,E24/H24))</f>
        <v/>
      </c>
      <c r="P24" s="20">
        <f>IF(E24="","",IF(G24=0,0,F24/G24))</f>
        <v/>
      </c>
      <c r="Q24" s="11">
        <f>IF(E24="","",IF(AND(C24&lt;&gt;"Vendas",I24=0),"Objetivo não é venda",IF(E24&lt;INV_MIN,"Amostra pequena",IF(I24=0,"Sem compras",IF(J24&lt;BREAKEVEN,"Abaixo do break-even",IF(J24&lt;BREAKEVEN*FATOR_SEG,"Atenção, margem apertada",IF(J24&gt;=ROAS_REF,IF(I24&gt;=COMPRAS_MIN,IF(P24&gt;=FREQ_ALERTA,"Escalar com cautela (frequência)","Escalar"),"Promissor, poucas compras"),"Manter e otimizar")))))))</f>
        <v/>
      </c>
    </row>
    <row r="25">
      <c r="A25" s="40" t="n">
        <v>46235</v>
      </c>
      <c r="B25" s="32" t="inlineStr">
        <is>
          <t>[Vendas] [BR] [ADV+] [Catálogo] NOVA Maio/2026</t>
        </is>
      </c>
      <c r="C25" s="32" t="inlineStr">
        <is>
          <t>Vendas</t>
        </is>
      </c>
      <c r="D25" s="32" t="inlineStr">
        <is>
          <t>[Vendas] Heilin - Publlico Shui</t>
        </is>
      </c>
      <c r="E25" s="55" t="n">
        <v>3924</v>
      </c>
      <c r="F25" s="56" t="n">
        <v>214329</v>
      </c>
      <c r="G25" s="56" t="n">
        <v>60346</v>
      </c>
      <c r="H25" s="56" t="n">
        <v>3185</v>
      </c>
      <c r="I25" s="56" t="n">
        <v>119</v>
      </c>
      <c r="J25" s="57" t="n">
        <v>3.30275</v>
      </c>
      <c r="K25" s="19">
        <f>IF(E25="","",E25*J25)</f>
        <v/>
      </c>
      <c r="L25" s="19">
        <f>IF(E25="","",IF(I25=0,0,E25/I25))</f>
        <v/>
      </c>
      <c r="M25" s="19">
        <f>IF(E25="","",IF(F25=0,0,E25/F25*1000))</f>
        <v/>
      </c>
      <c r="N25" s="21">
        <f>IF(E25="","",IF(F25=0,0,H25/F25))</f>
        <v/>
      </c>
      <c r="O25" s="19">
        <f>IF(E25="","",IF(H25=0,0,E25/H25))</f>
        <v/>
      </c>
      <c r="P25" s="20">
        <f>IF(E25="","",IF(G25=0,0,F25/G25))</f>
        <v/>
      </c>
      <c r="Q25" s="11">
        <f>IF(E25="","",IF(AND(C25&lt;&gt;"Vendas",I25=0),"Objetivo não é venda",IF(E25&lt;INV_MIN,"Amostra pequena",IF(I25=0,"Sem compras",IF(J25&lt;BREAKEVEN,"Abaixo do break-even",IF(J25&lt;BREAKEVEN*FATOR_SEG,"Atenção, margem apertada",IF(J25&gt;=ROAS_REF,IF(I25&gt;=COMPRAS_MIN,IF(P25&gt;=FREQ_ALERTA,"Escalar com cautela (frequência)","Escalar"),"Promissor, poucas compras"),"Manter e otimizar")))))))</f>
        <v/>
      </c>
    </row>
    <row r="26">
      <c r="A26" s="40" t="n">
        <v>46235</v>
      </c>
      <c r="B26" s="32" t="inlineStr">
        <is>
          <t>[Tráfego Site] [Pagina de destino] [Ago] [ADV]</t>
        </is>
      </c>
      <c r="C26" s="32" t="inlineStr">
        <is>
          <t>Tráfego</t>
        </is>
      </c>
      <c r="D26" s="32" t="inlineStr">
        <is>
          <t>[captação de tráfego] [reconhecimento] - 15</t>
        </is>
      </c>
      <c r="E26" s="55" t="n">
        <v>2933.7</v>
      </c>
      <c r="F26" s="56" t="n">
        <v>636621</v>
      </c>
      <c r="G26" s="56" t="n">
        <v>423318</v>
      </c>
      <c r="H26" s="56" t="n">
        <v>38154</v>
      </c>
      <c r="I26" s="56" t="n">
        <v>24</v>
      </c>
      <c r="J26" s="57" t="n">
        <v>0</v>
      </c>
      <c r="K26" s="19">
        <f>IF(E26="","",E26*J26)</f>
        <v/>
      </c>
      <c r="L26" s="19">
        <f>IF(E26="","",IF(I26=0,0,E26/I26))</f>
        <v/>
      </c>
      <c r="M26" s="19">
        <f>IF(E26="","",IF(F26=0,0,E26/F26*1000))</f>
        <v/>
      </c>
      <c r="N26" s="21">
        <f>IF(E26="","",IF(F26=0,0,H26/F26))</f>
        <v/>
      </c>
      <c r="O26" s="19">
        <f>IF(E26="","",IF(H26=0,0,E26/H26))</f>
        <v/>
      </c>
      <c r="P26" s="20">
        <f>IF(E26="","",IF(G26=0,0,F26/G26))</f>
        <v/>
      </c>
      <c r="Q26" s="11">
        <f>IF(E26="","",IF(AND(C26&lt;&gt;"Vendas",I26=0),"Objetivo não é venda",IF(E26&lt;INV_MIN,"Amostra pequena",IF(I26=0,"Sem compras",IF(J26&lt;BREAKEVEN,"Abaixo do break-even",IF(J26&lt;BREAKEVEN*FATOR_SEG,"Atenção, margem apertada",IF(J26&gt;=ROAS_REF,IF(I26&gt;=COMPRAS_MIN,IF(P26&gt;=FREQ_ALERTA,"Escalar com cautela (frequência)","Escalar"),"Promissor, poucas compras"),"Manter e otimizar")))))))</f>
        <v/>
      </c>
    </row>
    <row r="27">
      <c r="A27" s="40" t="n">
        <v>46235</v>
      </c>
      <c r="B27" s="32" t="inlineStr">
        <is>
          <t>[Vendas] [BR] [ADV+] [Catálogo] NOVA Maio/2026</t>
        </is>
      </c>
      <c r="C27" s="32" t="inlineStr">
        <is>
          <t>Vendas</t>
        </is>
      </c>
      <c r="D27" s="32" t="inlineStr">
        <is>
          <t>[Vendas] Moleton Aveia - Publlico Shui</t>
        </is>
      </c>
      <c r="E27" s="55" t="n">
        <v>2643.27</v>
      </c>
      <c r="F27" s="56" t="n">
        <v>177853</v>
      </c>
      <c r="G27" s="56" t="n">
        <v>59969</v>
      </c>
      <c r="H27" s="56" t="n">
        <v>2609</v>
      </c>
      <c r="I27" s="56" t="n">
        <v>79</v>
      </c>
      <c r="J27" s="57" t="n">
        <v>3.559803</v>
      </c>
      <c r="K27" s="19">
        <f>IF(E27="","",E27*J27)</f>
        <v/>
      </c>
      <c r="L27" s="19">
        <f>IF(E27="","",IF(I27=0,0,E27/I27))</f>
        <v/>
      </c>
      <c r="M27" s="19">
        <f>IF(E27="","",IF(F27=0,0,E27/F27*1000))</f>
        <v/>
      </c>
      <c r="N27" s="21">
        <f>IF(E27="","",IF(F27=0,0,H27/F27))</f>
        <v/>
      </c>
      <c r="O27" s="19">
        <f>IF(E27="","",IF(H27=0,0,E27/H27))</f>
        <v/>
      </c>
      <c r="P27" s="20">
        <f>IF(E27="","",IF(G27=0,0,F27/G27))</f>
        <v/>
      </c>
      <c r="Q27" s="11">
        <f>IF(E27="","",IF(AND(C27&lt;&gt;"Vendas",I27=0),"Objetivo não é venda",IF(E27&lt;INV_MIN,"Amostra pequena",IF(I27=0,"Sem compras",IF(J27&lt;BREAKEVEN,"Abaixo do break-even",IF(J27&lt;BREAKEVEN*FATOR_SEG,"Atenção, margem apertada",IF(J27&gt;=ROAS_REF,IF(I27&gt;=COMPRAS_MIN,IF(P27&gt;=FREQ_ALERTA,"Escalar com cautela (frequência)","Escalar"),"Promissor, poucas compras"),"Manter e otimizar")))))))</f>
        <v/>
      </c>
    </row>
    <row r="28">
      <c r="A28" s="40" t="n">
        <v>46235</v>
      </c>
      <c r="B28" s="32" t="inlineStr">
        <is>
          <t>[Engajamento][Instagram][18~40] - Leve 3 Pague 2</t>
        </is>
      </c>
      <c r="C28" s="32" t="inlineStr">
        <is>
          <t>Engajamento</t>
        </is>
      </c>
      <c r="D28" s="32" t="inlineStr">
        <is>
          <t>Hora de Dizer Adeus</t>
        </is>
      </c>
      <c r="E28" s="55" t="n">
        <v>1877.24</v>
      </c>
      <c r="F28" s="56" t="n">
        <v>244666</v>
      </c>
      <c r="G28" s="56" t="n">
        <v>123700</v>
      </c>
      <c r="H28" s="56" t="n">
        <v>12921</v>
      </c>
      <c r="I28" s="56" t="n">
        <v>6</v>
      </c>
      <c r="J28" s="57" t="n">
        <v>0</v>
      </c>
      <c r="K28" s="19">
        <f>IF(E28="","",E28*J28)</f>
        <v/>
      </c>
      <c r="L28" s="19">
        <f>IF(E28="","",IF(I28=0,0,E28/I28))</f>
        <v/>
      </c>
      <c r="M28" s="19">
        <f>IF(E28="","",IF(F28=0,0,E28/F28*1000))</f>
        <v/>
      </c>
      <c r="N28" s="21">
        <f>IF(E28="","",IF(F28=0,0,H28/F28))</f>
        <v/>
      </c>
      <c r="O28" s="19">
        <f>IF(E28="","",IF(H28=0,0,E28/H28))</f>
        <v/>
      </c>
      <c r="P28" s="20">
        <f>IF(E28="","",IF(G28=0,0,F28/G28))</f>
        <v/>
      </c>
      <c r="Q28" s="11">
        <f>IF(E28="","",IF(AND(C28&lt;&gt;"Vendas",I28=0),"Objetivo não é venda",IF(E28&lt;INV_MIN,"Amostra pequena",IF(I28=0,"Sem compras",IF(J28&lt;BREAKEVEN,"Abaixo do break-even",IF(J28&lt;BREAKEVEN*FATOR_SEG,"Atenção, margem apertada",IF(J28&gt;=ROAS_REF,IF(I28&gt;=COMPRAS_MIN,IF(P28&gt;=FREQ_ALERTA,"Escalar com cautela (frequência)","Escalar"),"Promissor, poucas compras"),"Manter e otimizar")))))))</f>
        <v/>
      </c>
    </row>
    <row r="29">
      <c r="A29" s="40" t="n">
        <v>46235</v>
      </c>
      <c r="B29" s="32" t="inlineStr">
        <is>
          <t>[Vendas] [BR] [ADV+] [Catálogo] NOVA Maio/2026</t>
        </is>
      </c>
      <c r="C29" s="32" t="inlineStr">
        <is>
          <t>Vendas</t>
        </is>
      </c>
      <c r="D29" s="32" t="inlineStr">
        <is>
          <t>[Vendas] Ativação dia dos Pais</t>
        </is>
      </c>
      <c r="E29" s="55" t="n">
        <v>1539.7</v>
      </c>
      <c r="F29" s="56" t="n">
        <v>79432</v>
      </c>
      <c r="G29" s="56" t="n">
        <v>30148</v>
      </c>
      <c r="H29" s="56" t="n">
        <v>1168</v>
      </c>
      <c r="I29" s="56" t="n">
        <v>87</v>
      </c>
      <c r="J29" s="57" t="n">
        <v>9.663460000000001</v>
      </c>
      <c r="K29" s="19">
        <f>IF(E29="","",E29*J29)</f>
        <v/>
      </c>
      <c r="L29" s="19">
        <f>IF(E29="","",IF(I29=0,0,E29/I29))</f>
        <v/>
      </c>
      <c r="M29" s="19">
        <f>IF(E29="","",IF(F29=0,0,E29/F29*1000))</f>
        <v/>
      </c>
      <c r="N29" s="21">
        <f>IF(E29="","",IF(F29=0,0,H29/F29))</f>
        <v/>
      </c>
      <c r="O29" s="19">
        <f>IF(E29="","",IF(H29=0,0,E29/H29))</f>
        <v/>
      </c>
      <c r="P29" s="20">
        <f>IF(E29="","",IF(G29=0,0,F29/G29))</f>
        <v/>
      </c>
      <c r="Q29" s="11">
        <f>IF(E29="","",IF(AND(C29&lt;&gt;"Vendas",I29=0),"Objetivo não é venda",IF(E29&lt;INV_MIN,"Amostra pequena",IF(I29=0,"Sem compras",IF(J29&lt;BREAKEVEN,"Abaixo do break-even",IF(J29&lt;BREAKEVEN*FATOR_SEG,"Atenção, margem apertada",IF(J29&gt;=ROAS_REF,IF(I29&gt;=COMPRAS_MIN,IF(P29&gt;=FREQ_ALERTA,"Escalar com cautela (frequência)","Escalar"),"Promissor, poucas compras"),"Manter e otimizar")))))))</f>
        <v/>
      </c>
    </row>
    <row r="30">
      <c r="A30" s="40" t="n">
        <v>46235</v>
      </c>
      <c r="B30" s="32" t="inlineStr">
        <is>
          <t>[Vendas] [BR] [ADV+] [Catálogo] NOVA Maio/2026</t>
        </is>
      </c>
      <c r="C30" s="32" t="inlineStr">
        <is>
          <t>Vendas</t>
        </is>
      </c>
      <c r="D30" s="32" t="inlineStr">
        <is>
          <t>[Vendas] Campanha Carrinho</t>
        </is>
      </c>
      <c r="E30" s="55" t="n">
        <v>1507.06</v>
      </c>
      <c r="F30" s="56" t="n">
        <v>54532</v>
      </c>
      <c r="G30" s="56" t="n">
        <v>12147</v>
      </c>
      <c r="H30" s="56" t="n">
        <v>705</v>
      </c>
      <c r="I30" s="56" t="n">
        <v>54</v>
      </c>
      <c r="J30" s="57" t="n">
        <v>6.84422</v>
      </c>
      <c r="K30" s="19">
        <f>IF(E30="","",E30*J30)</f>
        <v/>
      </c>
      <c r="L30" s="19">
        <f>IF(E30="","",IF(I30=0,0,E30/I30))</f>
        <v/>
      </c>
      <c r="M30" s="19">
        <f>IF(E30="","",IF(F30=0,0,E30/F30*1000))</f>
        <v/>
      </c>
      <c r="N30" s="21">
        <f>IF(E30="","",IF(F30=0,0,H30/F30))</f>
        <v/>
      </c>
      <c r="O30" s="19">
        <f>IF(E30="","",IF(H30=0,0,E30/H30))</f>
        <v/>
      </c>
      <c r="P30" s="20">
        <f>IF(E30="","",IF(G30=0,0,F30/G30))</f>
        <v/>
      </c>
      <c r="Q30" s="11">
        <f>IF(E30="","",IF(AND(C30&lt;&gt;"Vendas",I30=0),"Objetivo não é venda",IF(E30&lt;INV_MIN,"Amostra pequena",IF(I30=0,"Sem compras",IF(J30&lt;BREAKEVEN,"Abaixo do break-even",IF(J30&lt;BREAKEVEN*FATOR_SEG,"Atenção, margem apertada",IF(J30&gt;=ROAS_REF,IF(I30&gt;=COMPRAS_MIN,IF(P30&gt;=FREQ_ALERTA,"Escalar com cautela (frequência)","Escalar"),"Promissor, poucas compras"),"Manter e otimizar")))))))</f>
        <v/>
      </c>
    </row>
    <row r="31">
      <c r="A31" s="40" t="n">
        <v>46235</v>
      </c>
      <c r="B31" s="32" t="inlineStr">
        <is>
          <t>Tráfego - GRUPO VIP - CAPTACAO SENDFLOW - 28/07</t>
        </is>
      </c>
      <c r="C31" s="32" t="inlineStr">
        <is>
          <t>Tráfego</t>
        </is>
      </c>
      <c r="D31" s="32" t="inlineStr">
        <is>
          <t>Grupo VIp - Sendflow - Lista do reconhecimento</t>
        </is>
      </c>
      <c r="E31" s="55" t="n">
        <v>701.64</v>
      </c>
      <c r="F31" s="56" t="n">
        <v>138812</v>
      </c>
      <c r="G31" s="56" t="n">
        <v>80529</v>
      </c>
      <c r="H31" s="56" t="n">
        <v>2472</v>
      </c>
      <c r="I31" s="56" t="n">
        <v>62</v>
      </c>
      <c r="J31" s="57" t="n">
        <v>0.780372</v>
      </c>
      <c r="K31" s="19">
        <f>IF(E31="","",E31*J31)</f>
        <v/>
      </c>
      <c r="L31" s="19">
        <f>IF(E31="","",IF(I31=0,0,E31/I31))</f>
        <v/>
      </c>
      <c r="M31" s="19">
        <f>IF(E31="","",IF(F31=0,0,E31/F31*1000))</f>
        <v/>
      </c>
      <c r="N31" s="21">
        <f>IF(E31="","",IF(F31=0,0,H31/F31))</f>
        <v/>
      </c>
      <c r="O31" s="19">
        <f>IF(E31="","",IF(H31=0,0,E31/H31))</f>
        <v/>
      </c>
      <c r="P31" s="20">
        <f>IF(E31="","",IF(G31=0,0,F31/G31))</f>
        <v/>
      </c>
      <c r="Q31" s="11">
        <f>IF(E31="","",IF(AND(C31&lt;&gt;"Vendas",I31=0),"Objetivo não é venda",IF(E31&lt;INV_MIN,"Amostra pequena",IF(I31=0,"Sem compras",IF(J31&lt;BREAKEVEN,"Abaixo do break-even",IF(J31&lt;BREAKEVEN*FATOR_SEG,"Atenção, margem apertada",IF(J31&gt;=ROAS_REF,IF(I31&gt;=COMPRAS_MIN,IF(P31&gt;=FREQ_ALERTA,"Escalar com cautela (frequência)","Escalar"),"Promissor, poucas compras"),"Manter e otimizar")))))))</f>
        <v/>
      </c>
    </row>
    <row r="32">
      <c r="A32" s="40" t="n">
        <v>46235</v>
      </c>
      <c r="B32" s="32" t="inlineStr">
        <is>
          <t>[Vendas] [BR] [ADV+] [Catálogo] NOVA Maio/2026</t>
        </is>
      </c>
      <c r="C32" s="32" t="inlineStr">
        <is>
          <t>Vendas</t>
        </is>
      </c>
      <c r="D32" s="32" t="inlineStr">
        <is>
          <t>[Vendas][BR][M/F][18-65][Aberto] [Catálogo] Best Sellers</t>
        </is>
      </c>
      <c r="E32" s="55" t="n">
        <v>633.24</v>
      </c>
      <c r="F32" s="56" t="n">
        <v>47755</v>
      </c>
      <c r="G32" s="56" t="n">
        <v>28091</v>
      </c>
      <c r="H32" s="56" t="n">
        <v>654</v>
      </c>
      <c r="I32" s="56" t="n">
        <v>31</v>
      </c>
      <c r="J32" s="57" t="n">
        <v>2.439675</v>
      </c>
      <c r="K32" s="19">
        <f>IF(E32="","",E32*J32)</f>
        <v/>
      </c>
      <c r="L32" s="19">
        <f>IF(E32="","",IF(I32=0,0,E32/I32))</f>
        <v/>
      </c>
      <c r="M32" s="19">
        <f>IF(E32="","",IF(F32=0,0,E32/F32*1000))</f>
        <v/>
      </c>
      <c r="N32" s="21">
        <f>IF(E32="","",IF(F32=0,0,H32/F32))</f>
        <v/>
      </c>
      <c r="O32" s="19">
        <f>IF(E32="","",IF(H32=0,0,E32/H32))</f>
        <v/>
      </c>
      <c r="P32" s="20">
        <f>IF(E32="","",IF(G32=0,0,F32/G32))</f>
        <v/>
      </c>
      <c r="Q32" s="11">
        <f>IF(E32="","",IF(AND(C32&lt;&gt;"Vendas",I32=0),"Objetivo não é venda",IF(E32&lt;INV_MIN,"Amostra pequena",IF(I32=0,"Sem compras",IF(J32&lt;BREAKEVEN,"Abaixo do break-even",IF(J32&lt;BREAKEVEN*FATOR_SEG,"Atenção, margem apertada",IF(J32&gt;=ROAS_REF,IF(I32&gt;=COMPRAS_MIN,IF(P32&gt;=FREQ_ALERTA,"Escalar com cautela (frequência)","Escalar"),"Promissor, poucas compras"),"Manter e otimizar")))))))</f>
        <v/>
      </c>
    </row>
    <row r="33">
      <c r="A33" s="40" t="n">
        <v>46235</v>
      </c>
      <c r="B33" s="32" t="inlineStr">
        <is>
          <t>[Tráfego] [Site] [CBO]</t>
        </is>
      </c>
      <c r="C33" s="32" t="inlineStr">
        <is>
          <t>Tráfego</t>
        </is>
      </c>
      <c r="D33" s="32" t="inlineStr">
        <is>
          <t>[Tráfego SITE][Publico Frio][Top 5 Estados][H][18-40][Interesse]</t>
        </is>
      </c>
      <c r="E33" s="55" t="n">
        <v>388.13</v>
      </c>
      <c r="F33" s="56" t="n">
        <v>55156</v>
      </c>
      <c r="G33" s="56" t="n">
        <v>47196</v>
      </c>
      <c r="H33" s="56" t="n">
        <v>5396</v>
      </c>
      <c r="I33" s="56" t="n">
        <v>11</v>
      </c>
      <c r="J33" s="57" t="n">
        <v>0</v>
      </c>
      <c r="K33" s="19">
        <f>IF(E33="","",E33*J33)</f>
        <v/>
      </c>
      <c r="L33" s="19">
        <f>IF(E33="","",IF(I33=0,0,E33/I33))</f>
        <v/>
      </c>
      <c r="M33" s="19">
        <f>IF(E33="","",IF(F33=0,0,E33/F33*1000))</f>
        <v/>
      </c>
      <c r="N33" s="21">
        <f>IF(E33="","",IF(F33=0,0,H33/F33))</f>
        <v/>
      </c>
      <c r="O33" s="19">
        <f>IF(E33="","",IF(H33=0,0,E33/H33))</f>
        <v/>
      </c>
      <c r="P33" s="20">
        <f>IF(E33="","",IF(G33=0,0,F33/G33))</f>
        <v/>
      </c>
      <c r="Q33" s="11">
        <f>IF(E33="","",IF(AND(C33&lt;&gt;"Vendas",I33=0),"Objetivo não é venda",IF(E33&lt;INV_MIN,"Amostra pequena",IF(I33=0,"Sem compras",IF(J33&lt;BREAKEVEN,"Abaixo do break-even",IF(J33&lt;BREAKEVEN*FATOR_SEG,"Atenção, margem apertada",IF(J33&gt;=ROAS_REF,IF(I33&gt;=COMPRAS_MIN,IF(P33&gt;=FREQ_ALERTA,"Escalar com cautela (frequência)","Escalar"),"Promissor, poucas compras"),"Manter e otimizar")))))))</f>
        <v/>
      </c>
    </row>
    <row r="34">
      <c r="A34" s="40" t="n">
        <v>46235</v>
      </c>
      <c r="B34" s="32" t="inlineStr">
        <is>
          <t>[Engajamento][Instagram][18~40] - Leve 3 Pague 2</t>
        </is>
      </c>
      <c r="C34" s="32" t="inlineStr">
        <is>
          <t>Engajamento</t>
        </is>
      </c>
      <c r="D34" s="32" t="inlineStr">
        <is>
          <t>Site - Estáticos [18~40][Brasil] L 3 P 2 e Catálogo</t>
        </is>
      </c>
      <c r="E34" s="55" t="n">
        <v>342.23</v>
      </c>
      <c r="F34" s="56" t="n">
        <v>81835</v>
      </c>
      <c r="G34" s="56" t="n">
        <v>58272</v>
      </c>
      <c r="H34" s="56" t="n">
        <v>1551</v>
      </c>
      <c r="I34" s="56" t="n">
        <v>14</v>
      </c>
      <c r="J34" s="57" t="n">
        <v>1.476902</v>
      </c>
      <c r="K34" s="19">
        <f>IF(E34="","",E34*J34)</f>
        <v/>
      </c>
      <c r="L34" s="19">
        <f>IF(E34="","",IF(I34=0,0,E34/I34))</f>
        <v/>
      </c>
      <c r="M34" s="19">
        <f>IF(E34="","",IF(F34=0,0,E34/F34*1000))</f>
        <v/>
      </c>
      <c r="N34" s="21">
        <f>IF(E34="","",IF(F34=0,0,H34/F34))</f>
        <v/>
      </c>
      <c r="O34" s="19">
        <f>IF(E34="","",IF(H34=0,0,E34/H34))</f>
        <v/>
      </c>
      <c r="P34" s="20">
        <f>IF(E34="","",IF(G34=0,0,F34/G34))</f>
        <v/>
      </c>
      <c r="Q34" s="11">
        <f>IF(E34="","",IF(AND(C34&lt;&gt;"Vendas",I34=0),"Objetivo não é venda",IF(E34&lt;INV_MIN,"Amostra pequena",IF(I34=0,"Sem compras",IF(J34&lt;BREAKEVEN,"Abaixo do break-even",IF(J34&lt;BREAKEVEN*FATOR_SEG,"Atenção, margem apertada",IF(J34&gt;=ROAS_REF,IF(I34&gt;=COMPRAS_MIN,IF(P34&gt;=FREQ_ALERTA,"Escalar com cautela (frequência)","Escalar"),"Promissor, poucas compras"),"Manter e otimizar")))))))</f>
        <v/>
      </c>
    </row>
    <row r="35">
      <c r="A35" s="40" t="n">
        <v>46235</v>
      </c>
      <c r="B35" s="32" t="inlineStr">
        <is>
          <t>[Engajamento Iscas][SENHA][18~40] - Agosto</t>
        </is>
      </c>
      <c r="C35" s="32" t="inlineStr">
        <is>
          <t>Engajamento</t>
        </is>
      </c>
      <c r="D35" s="32" t="inlineStr">
        <is>
          <t>ISCAS Story - SENHA - Agosto</t>
        </is>
      </c>
      <c r="E35" s="55" t="n">
        <v>253.71</v>
      </c>
      <c r="F35" s="56" t="n">
        <v>39180</v>
      </c>
      <c r="G35" s="56" t="n">
        <v>32057</v>
      </c>
      <c r="H35" s="56" t="n">
        <v>1943</v>
      </c>
      <c r="I35" s="56" t="n">
        <v>163</v>
      </c>
      <c r="J35" s="57" t="n">
        <v>0.363525</v>
      </c>
      <c r="K35" s="19">
        <f>IF(E35="","",E35*J35)</f>
        <v/>
      </c>
      <c r="L35" s="19">
        <f>IF(E35="","",IF(I35=0,0,E35/I35))</f>
        <v/>
      </c>
      <c r="M35" s="19">
        <f>IF(E35="","",IF(F35=0,0,E35/F35*1000))</f>
        <v/>
      </c>
      <c r="N35" s="21">
        <f>IF(E35="","",IF(F35=0,0,H35/F35))</f>
        <v/>
      </c>
      <c r="O35" s="19">
        <f>IF(E35="","",IF(H35=0,0,E35/H35))</f>
        <v/>
      </c>
      <c r="P35" s="20">
        <f>IF(E35="","",IF(G35=0,0,F35/G35))</f>
        <v/>
      </c>
      <c r="Q35" s="11">
        <f>IF(E35="","",IF(AND(C35&lt;&gt;"Vendas",I35=0),"Objetivo não é venda",IF(E35&lt;INV_MIN,"Amostra pequena",IF(I35=0,"Sem compras",IF(J35&lt;BREAKEVEN,"Abaixo do break-even",IF(J35&lt;BREAKEVEN*FATOR_SEG,"Atenção, margem apertada",IF(J35&gt;=ROAS_REF,IF(I35&gt;=COMPRAS_MIN,IF(P35&gt;=FREQ_ALERTA,"Escalar com cautela (frequência)","Escalar"),"Promissor, poucas compras"),"Manter e otimizar")))))))</f>
        <v/>
      </c>
    </row>
    <row r="36">
      <c r="A36" s="40" t="n">
        <v>46235</v>
      </c>
      <c r="B36" s="32" t="inlineStr">
        <is>
          <t>Tráfego - Campanha - Captacão Seguidores - Shui 06/05</t>
        </is>
      </c>
      <c r="C36" s="32" t="inlineStr">
        <is>
          <t>Tráfego</t>
        </is>
      </c>
      <c r="D36" s="32" t="inlineStr">
        <is>
          <t>Captação de Seguidores</t>
        </is>
      </c>
      <c r="E36" s="55" t="n">
        <v>194.05</v>
      </c>
      <c r="F36" s="56" t="n">
        <v>29975</v>
      </c>
      <c r="G36" s="56" t="n">
        <v>26827</v>
      </c>
      <c r="H36" s="56" t="n">
        <v>986</v>
      </c>
      <c r="I36" s="56" t="n">
        <v>52</v>
      </c>
      <c r="J36" s="57" t="n">
        <v>0</v>
      </c>
      <c r="K36" s="19">
        <f>IF(E36="","",E36*J36)</f>
        <v/>
      </c>
      <c r="L36" s="19">
        <f>IF(E36="","",IF(I36=0,0,E36/I36))</f>
        <v/>
      </c>
      <c r="M36" s="19">
        <f>IF(E36="","",IF(F36=0,0,E36/F36*1000))</f>
        <v/>
      </c>
      <c r="N36" s="21">
        <f>IF(E36="","",IF(F36=0,0,H36/F36))</f>
        <v/>
      </c>
      <c r="O36" s="19">
        <f>IF(E36="","",IF(H36=0,0,E36/H36))</f>
        <v/>
      </c>
      <c r="P36" s="20">
        <f>IF(E36="","",IF(G36=0,0,F36/G36))</f>
        <v/>
      </c>
      <c r="Q36" s="11">
        <f>IF(E36="","",IF(AND(C36&lt;&gt;"Vendas",I36=0),"Objetivo não é venda",IF(E36&lt;INV_MIN,"Amostra pequena",IF(I36=0,"Sem compras",IF(J36&lt;BREAKEVEN,"Abaixo do break-even",IF(J36&lt;BREAKEVEN*FATOR_SEG,"Atenção, margem apertada",IF(J36&gt;=ROAS_REF,IF(I36&gt;=COMPRAS_MIN,IF(P36&gt;=FREQ_ALERTA,"Escalar com cautela (frequência)","Escalar"),"Promissor, poucas compras"),"Manter e otimizar")))))))</f>
        <v/>
      </c>
    </row>
    <row r="37">
      <c r="A37" s="40" t="n">
        <v>46235</v>
      </c>
      <c r="B37" s="32" t="inlineStr">
        <is>
          <t>[Tráfego] [Site] [CBO]</t>
        </is>
      </c>
      <c r="C37" s="32" t="inlineStr">
        <is>
          <t>Tráfego</t>
        </is>
      </c>
      <c r="D37" s="32" t="inlineStr">
        <is>
          <t>[Tráfego SITE][Publico Frio][Brasil][H][18-40][Interesse]</t>
        </is>
      </c>
      <c r="E37" s="55" t="n">
        <v>192.75</v>
      </c>
      <c r="F37" s="56" t="n">
        <v>48534</v>
      </c>
      <c r="G37" s="56" t="n">
        <v>41039</v>
      </c>
      <c r="H37" s="56" t="n">
        <v>2223</v>
      </c>
      <c r="I37" s="56" t="n">
        <v>0</v>
      </c>
      <c r="J37" s="57" t="n">
        <v>0</v>
      </c>
      <c r="K37" s="19">
        <f>IF(E37="","",E37*J37)</f>
        <v/>
      </c>
      <c r="L37" s="19">
        <f>IF(E37="","",IF(I37=0,0,E37/I37))</f>
        <v/>
      </c>
      <c r="M37" s="19">
        <f>IF(E37="","",IF(F37=0,0,E37/F37*1000))</f>
        <v/>
      </c>
      <c r="N37" s="21">
        <f>IF(E37="","",IF(F37=0,0,H37/F37))</f>
        <v/>
      </c>
      <c r="O37" s="19">
        <f>IF(E37="","",IF(H37=0,0,E37/H37))</f>
        <v/>
      </c>
      <c r="P37" s="20">
        <f>IF(E37="","",IF(G37=0,0,F37/G37))</f>
        <v/>
      </c>
      <c r="Q37" s="11">
        <f>IF(E37="","",IF(AND(C37&lt;&gt;"Vendas",I37=0),"Objetivo não é venda",IF(E37&lt;INV_MIN,"Amostra pequena",IF(I37=0,"Sem compras",IF(J37&lt;BREAKEVEN,"Abaixo do break-even",IF(J37&lt;BREAKEVEN*FATOR_SEG,"Atenção, margem apertada",IF(J37&gt;=ROAS_REF,IF(I37&gt;=COMPRAS_MIN,IF(P37&gt;=FREQ_ALERTA,"Escalar com cautela (frequência)","Escalar"),"Promissor, poucas compras"),"Manter e otimizar")))))))</f>
        <v/>
      </c>
    </row>
    <row r="38">
      <c r="A38" s="40" t="n">
        <v>46235</v>
      </c>
      <c r="B38" s="32" t="inlineStr">
        <is>
          <t>[Engajamento Iscas][SENHA][18~40] - Agosto</t>
        </is>
      </c>
      <c r="C38" s="32" t="inlineStr">
        <is>
          <t>Engajamento</t>
        </is>
      </c>
      <c r="D38" s="32" t="inlineStr">
        <is>
          <t>ISCAS FEED - SENHA - Agosto</t>
        </is>
      </c>
      <c r="E38" s="55" t="n">
        <v>132.65</v>
      </c>
      <c r="F38" s="56" t="n">
        <v>20322</v>
      </c>
      <c r="G38" s="56" t="n">
        <v>16283</v>
      </c>
      <c r="H38" s="56" t="n">
        <v>925</v>
      </c>
      <c r="I38" s="56" t="n">
        <v>135</v>
      </c>
      <c r="J38" s="57" t="n">
        <v>0.142103</v>
      </c>
      <c r="K38" s="19">
        <f>IF(E38="","",E38*J38)</f>
        <v/>
      </c>
      <c r="L38" s="19">
        <f>IF(E38="","",IF(I38=0,0,E38/I38))</f>
        <v/>
      </c>
      <c r="M38" s="19">
        <f>IF(E38="","",IF(F38=0,0,E38/F38*1000))</f>
        <v/>
      </c>
      <c r="N38" s="21">
        <f>IF(E38="","",IF(F38=0,0,H38/F38))</f>
        <v/>
      </c>
      <c r="O38" s="19">
        <f>IF(E38="","",IF(H38=0,0,E38/H38))</f>
        <v/>
      </c>
      <c r="P38" s="20">
        <f>IF(E38="","",IF(G38=0,0,F38/G38))</f>
        <v/>
      </c>
      <c r="Q38" s="11">
        <f>IF(E38="","",IF(AND(C38&lt;&gt;"Vendas",I38=0),"Objetivo não é venda",IF(E38&lt;INV_MIN,"Amostra pequena",IF(I38=0,"Sem compras",IF(J38&lt;BREAKEVEN,"Abaixo do break-even",IF(J38&lt;BREAKEVEN*FATOR_SEG,"Atenção, margem apertada",IF(J38&gt;=ROAS_REF,IF(I38&gt;=COMPRAS_MIN,IF(P38&gt;=FREQ_ALERTA,"Escalar com cautela (frequência)","Escalar"),"Promissor, poucas compras"),"Manter e otimizar")))))))</f>
        <v/>
      </c>
    </row>
    <row r="39">
      <c r="A39" s="40" t="n">
        <v>46235</v>
      </c>
      <c r="B39" s="32" t="inlineStr">
        <is>
          <t>LIVE SHUI - DIA DOS PAIS 07/08/2026 Campanha [engajamento]</t>
        </is>
      </c>
      <c r="C39" s="32" t="inlineStr">
        <is>
          <t>Engajamento</t>
        </is>
      </c>
      <c r="D39" s="32" t="inlineStr">
        <is>
          <t>LIVE SHUI - DIA DOS PAIS 07/08/2026 Conjunto de anúncios</t>
        </is>
      </c>
      <c r="E39" s="55" t="n">
        <v>46.41</v>
      </c>
      <c r="F39" s="56" t="n">
        <v>1839</v>
      </c>
      <c r="G39" s="56" t="n">
        <v>1446</v>
      </c>
      <c r="H39" s="56" t="n">
        <v>27</v>
      </c>
      <c r="I39" s="56" t="n">
        <v>13</v>
      </c>
      <c r="J39" s="57" t="n">
        <v>29.282051</v>
      </c>
      <c r="K39" s="19">
        <f>IF(E39="","",E39*J39)</f>
        <v/>
      </c>
      <c r="L39" s="19">
        <f>IF(E39="","",IF(I39=0,0,E39/I39))</f>
        <v/>
      </c>
      <c r="M39" s="19">
        <f>IF(E39="","",IF(F39=0,0,E39/F39*1000))</f>
        <v/>
      </c>
      <c r="N39" s="21">
        <f>IF(E39="","",IF(F39=0,0,H39/F39))</f>
        <v/>
      </c>
      <c r="O39" s="19">
        <f>IF(E39="","",IF(H39=0,0,E39/H39))</f>
        <v/>
      </c>
      <c r="P39" s="20">
        <f>IF(E39="","",IF(G39=0,0,F39/G39))</f>
        <v/>
      </c>
      <c r="Q39" s="11">
        <f>IF(E39="","",IF(AND(C39&lt;&gt;"Vendas",I39=0),"Objetivo não é venda",IF(E39&lt;INV_MIN,"Amostra pequena",IF(I39=0,"Sem compras",IF(J39&lt;BREAKEVEN,"Abaixo do break-even",IF(J39&lt;BREAKEVEN*FATOR_SEG,"Atenção, margem apertada",IF(J39&gt;=ROAS_REF,IF(I39&gt;=COMPRAS_MIN,IF(P39&gt;=FREQ_ALERTA,"Escalar com cautela (frequência)","Escalar"),"Promissor, poucas compras"),"Manter e otimizar")))))))</f>
        <v/>
      </c>
    </row>
    <row r="40">
      <c r="A40" s="40" t="n">
        <v>46235</v>
      </c>
      <c r="B40" s="32" t="inlineStr">
        <is>
          <t>[Vendas] [BR] [ADV+] [Catálogo] NOVA Maio/2026</t>
        </is>
      </c>
      <c r="C40" s="32" t="inlineStr">
        <is>
          <t>Vendas</t>
        </is>
      </c>
      <c r="D40" s="32" t="inlineStr">
        <is>
          <t>[Vendas] Bazar Shui</t>
        </is>
      </c>
      <c r="E40" s="55" t="n">
        <v>2.37</v>
      </c>
      <c r="F40" s="56" t="n">
        <v>94</v>
      </c>
      <c r="G40" s="56" t="n">
        <v>88</v>
      </c>
      <c r="H40" s="56" t="n">
        <v>2</v>
      </c>
      <c r="I40" s="56" t="n">
        <v>0</v>
      </c>
      <c r="J40" s="57" t="n">
        <v>0</v>
      </c>
      <c r="K40" s="19">
        <f>IF(E40="","",E40*J40)</f>
        <v/>
      </c>
      <c r="L40" s="19">
        <f>IF(E40="","",IF(I40=0,0,E40/I40))</f>
        <v/>
      </c>
      <c r="M40" s="19">
        <f>IF(E40="","",IF(F40=0,0,E40/F40*1000))</f>
        <v/>
      </c>
      <c r="N40" s="21">
        <f>IF(E40="","",IF(F40=0,0,H40/F40))</f>
        <v/>
      </c>
      <c r="O40" s="19">
        <f>IF(E40="","",IF(H40=0,0,E40/H40))</f>
        <v/>
      </c>
      <c r="P40" s="20">
        <f>IF(E40="","",IF(G40=0,0,F40/G40))</f>
        <v/>
      </c>
      <c r="Q40" s="11">
        <f>IF(E40="","",IF(AND(C40&lt;&gt;"Vendas",I40=0),"Objetivo não é venda",IF(E40&lt;INV_MIN,"Amostra pequena",IF(I40=0,"Sem compras",IF(J40&lt;BREAKEVEN,"Abaixo do break-even",IF(J40&lt;BREAKEVEN*FATOR_SEG,"Atenção, margem apertada",IF(J40&gt;=ROAS_REF,IF(I40&gt;=COMPRAS_MIN,IF(P40&gt;=FREQ_ALERTA,"Escalar com cautela (frequência)","Escalar"),"Promissor, poucas compras"),"Manter e otimizar")))))))</f>
        <v/>
      </c>
    </row>
    <row r="41">
      <c r="A41" s="40" t="n">
        <v>46266</v>
      </c>
      <c r="B41" s="32" t="inlineStr">
        <is>
          <t>Axiom_NewPurchases</t>
        </is>
      </c>
      <c r="C41" s="32" t="inlineStr">
        <is>
          <t>Vendas</t>
        </is>
      </c>
      <c r="D41" s="32" t="inlineStr">
        <is>
          <t>Axiom_Persona00</t>
        </is>
      </c>
      <c r="E41" s="55" t="n">
        <v>6851.19</v>
      </c>
      <c r="F41" s="56" t="n">
        <v>600145</v>
      </c>
      <c r="G41" s="56" t="n">
        <v>128741</v>
      </c>
      <c r="H41" s="56" t="n">
        <v>14892</v>
      </c>
      <c r="I41" s="56" t="n">
        <v>198</v>
      </c>
      <c r="J41" s="57" t="n">
        <v>1.738146</v>
      </c>
      <c r="K41" s="19">
        <f>IF(E41="","",E41*J41)</f>
        <v/>
      </c>
      <c r="L41" s="19">
        <f>IF(E41="","",IF(I41=0,0,E41/I41))</f>
        <v/>
      </c>
      <c r="M41" s="19">
        <f>IF(E41="","",IF(F41=0,0,E41/F41*1000))</f>
        <v/>
      </c>
      <c r="N41" s="21">
        <f>IF(E41="","",IF(F41=0,0,H41/F41))</f>
        <v/>
      </c>
      <c r="O41" s="19">
        <f>IF(E41="","",IF(H41=0,0,E41/H41))</f>
        <v/>
      </c>
      <c r="P41" s="20">
        <f>IF(E41="","",IF(G41=0,0,F41/G41))</f>
        <v/>
      </c>
      <c r="Q41" s="11">
        <f>IF(E41="","",IF(AND(C41&lt;&gt;"Vendas",I41=0),"Objetivo não é venda",IF(E41&lt;INV_MIN,"Amostra pequena",IF(I41=0,"Sem compras",IF(J41&lt;BREAKEVEN,"Abaixo do break-even",IF(J41&lt;BREAKEVEN*FATOR_SEG,"Atenção, margem apertada",IF(J41&gt;=ROAS_REF,IF(I41&gt;=COMPRAS_MIN,IF(P41&gt;=FREQ_ALERTA,"Escalar com cautela (frequência)","Escalar"),"Promissor, poucas compras"),"Manter e otimizar")))))))</f>
        <v/>
      </c>
    </row>
    <row r="42">
      <c r="A42" s="40" t="n">
        <v>46266</v>
      </c>
      <c r="B42" s="32" t="inlineStr">
        <is>
          <t>[Vendas] [BR] [ADV+] [Catálogo] NOVA Maio/2026</t>
        </is>
      </c>
      <c r="C42" s="32" t="inlineStr">
        <is>
          <t>Vendas</t>
        </is>
      </c>
      <c r="D42" s="32" t="inlineStr">
        <is>
          <t>[Vendas] Summer Influencer</t>
        </is>
      </c>
      <c r="E42" s="55" t="n">
        <v>4306.52</v>
      </c>
      <c r="F42" s="56" t="n">
        <v>192345</v>
      </c>
      <c r="G42" s="56" t="n">
        <v>25049</v>
      </c>
      <c r="H42" s="56" t="n">
        <v>3334</v>
      </c>
      <c r="I42" s="56" t="n">
        <v>140</v>
      </c>
      <c r="J42" s="57" t="n">
        <v>9.223948999999999</v>
      </c>
      <c r="K42" s="19">
        <f>IF(E42="","",E42*J42)</f>
        <v/>
      </c>
      <c r="L42" s="19">
        <f>IF(E42="","",IF(I42=0,0,E42/I42))</f>
        <v/>
      </c>
      <c r="M42" s="19">
        <f>IF(E42="","",IF(F42=0,0,E42/F42*1000))</f>
        <v/>
      </c>
      <c r="N42" s="21">
        <f>IF(E42="","",IF(F42=0,0,H42/F42))</f>
        <v/>
      </c>
      <c r="O42" s="19">
        <f>IF(E42="","",IF(H42=0,0,E42/H42))</f>
        <v/>
      </c>
      <c r="P42" s="20">
        <f>IF(E42="","",IF(G42=0,0,F42/G42))</f>
        <v/>
      </c>
      <c r="Q42" s="11">
        <f>IF(E42="","",IF(AND(C42&lt;&gt;"Vendas",I42=0),"Objetivo não é venda",IF(E42&lt;INV_MIN,"Amostra pequena",IF(I42=0,"Sem compras",IF(J42&lt;BREAKEVEN,"Abaixo do break-even",IF(J42&lt;BREAKEVEN*FATOR_SEG,"Atenção, margem apertada",IF(J42&gt;=ROAS_REF,IF(I42&gt;=COMPRAS_MIN,IF(P42&gt;=FREQ_ALERTA,"Escalar com cautela (frequência)","Escalar"),"Promissor, poucas compras"),"Manter e otimizar")))))))</f>
        <v/>
      </c>
    </row>
    <row r="43">
      <c r="A43" s="40" t="n">
        <v>46266</v>
      </c>
      <c r="B43" s="32" t="inlineStr">
        <is>
          <t>[Vendas] [BR] [ADV+] [Catálogo] NOVA Maio/2026</t>
        </is>
      </c>
      <c r="C43" s="32" t="inlineStr">
        <is>
          <t>Vendas</t>
        </is>
      </c>
      <c r="D43" s="32" t="inlineStr">
        <is>
          <t>[Vendas] Campanha Leve 3 Pague 2</t>
        </is>
      </c>
      <c r="E43" s="55" t="n">
        <v>3981.1</v>
      </c>
      <c r="F43" s="56" t="n">
        <v>170687</v>
      </c>
      <c r="G43" s="56" t="n">
        <v>38886</v>
      </c>
      <c r="H43" s="56" t="n">
        <v>2545</v>
      </c>
      <c r="I43" s="56" t="n">
        <v>186</v>
      </c>
      <c r="J43" s="57" t="n">
        <v>10.183856</v>
      </c>
      <c r="K43" s="19">
        <f>IF(E43="","",E43*J43)</f>
        <v/>
      </c>
      <c r="L43" s="19">
        <f>IF(E43="","",IF(I43=0,0,E43/I43))</f>
        <v/>
      </c>
      <c r="M43" s="19">
        <f>IF(E43="","",IF(F43=0,0,E43/F43*1000))</f>
        <v/>
      </c>
      <c r="N43" s="21">
        <f>IF(E43="","",IF(F43=0,0,H43/F43))</f>
        <v/>
      </c>
      <c r="O43" s="19">
        <f>IF(E43="","",IF(H43=0,0,E43/H43))</f>
        <v/>
      </c>
      <c r="P43" s="20">
        <f>IF(E43="","",IF(G43=0,0,F43/G43))</f>
        <v/>
      </c>
      <c r="Q43" s="11">
        <f>IF(E43="","",IF(AND(C43&lt;&gt;"Vendas",I43=0),"Objetivo não é venda",IF(E43&lt;INV_MIN,"Amostra pequena",IF(I43=0,"Sem compras",IF(J43&lt;BREAKEVEN,"Abaixo do break-even",IF(J43&lt;BREAKEVEN*FATOR_SEG,"Atenção, margem apertada",IF(J43&gt;=ROAS_REF,IF(I43&gt;=COMPRAS_MIN,IF(P43&gt;=FREQ_ALERTA,"Escalar com cautela (frequência)","Escalar"),"Promissor, poucas compras"),"Manter e otimizar")))))))</f>
        <v/>
      </c>
    </row>
    <row r="44">
      <c r="A44" s="40" t="n">
        <v>46266</v>
      </c>
      <c r="B44" s="32" t="inlineStr">
        <is>
          <t>[Vendas] [BR] [ADV+] [Catálogo] NOVA Maio/2026</t>
        </is>
      </c>
      <c r="C44" s="32" t="inlineStr">
        <is>
          <t>Vendas</t>
        </is>
      </c>
      <c r="D44" s="32" t="inlineStr">
        <is>
          <t>[Vendas] Heilin - Publlico Shui</t>
        </is>
      </c>
      <c r="E44" s="55" t="n">
        <v>3110.7</v>
      </c>
      <c r="F44" s="56" t="n">
        <v>134965</v>
      </c>
      <c r="G44" s="56" t="n">
        <v>23617</v>
      </c>
      <c r="H44" s="56" t="n">
        <v>2090</v>
      </c>
      <c r="I44" s="56" t="n">
        <v>91</v>
      </c>
      <c r="J44" s="57" t="n">
        <v>8.784817</v>
      </c>
      <c r="K44" s="19">
        <f>IF(E44="","",E44*J44)</f>
        <v/>
      </c>
      <c r="L44" s="19">
        <f>IF(E44="","",IF(I44=0,0,E44/I44))</f>
        <v/>
      </c>
      <c r="M44" s="19">
        <f>IF(E44="","",IF(F44=0,0,E44/F44*1000))</f>
        <v/>
      </c>
      <c r="N44" s="21">
        <f>IF(E44="","",IF(F44=0,0,H44/F44))</f>
        <v/>
      </c>
      <c r="O44" s="19">
        <f>IF(E44="","",IF(H44=0,0,E44/H44))</f>
        <v/>
      </c>
      <c r="P44" s="20">
        <f>IF(E44="","",IF(G44=0,0,F44/G44))</f>
        <v/>
      </c>
      <c r="Q44" s="11">
        <f>IF(E44="","",IF(AND(C44&lt;&gt;"Vendas",I44=0),"Objetivo não é venda",IF(E44&lt;INV_MIN,"Amostra pequena",IF(I44=0,"Sem compras",IF(J44&lt;BREAKEVEN,"Abaixo do break-even",IF(J44&lt;BREAKEVEN*FATOR_SEG,"Atenção, margem apertada",IF(J44&gt;=ROAS_REF,IF(I44&gt;=COMPRAS_MIN,IF(P44&gt;=FREQ_ALERTA,"Escalar com cautela (frequência)","Escalar"),"Promissor, poucas compras"),"Manter e otimizar")))))))</f>
        <v/>
      </c>
    </row>
    <row r="45">
      <c r="A45" s="40" t="n">
        <v>46266</v>
      </c>
      <c r="B45" s="32" t="inlineStr">
        <is>
          <t>[Tráfego Site] [Pagina de destino] [Ago] [ADV]</t>
        </is>
      </c>
      <c r="C45" s="32" t="inlineStr">
        <is>
          <t>Tráfego</t>
        </is>
      </c>
      <c r="D45" s="32" t="inlineStr">
        <is>
          <t>[captação de tráfego] [reconhecimento] - 15</t>
        </is>
      </c>
      <c r="E45" s="55" t="n">
        <v>1323.07</v>
      </c>
      <c r="F45" s="56" t="n">
        <v>249642</v>
      </c>
      <c r="G45" s="56" t="n">
        <v>169649</v>
      </c>
      <c r="H45" s="56" t="n">
        <v>22572</v>
      </c>
      <c r="I45" s="56" t="n">
        <v>5</v>
      </c>
      <c r="J45" s="57" t="n">
        <v>0</v>
      </c>
      <c r="K45" s="19">
        <f>IF(E45="","",E45*J45)</f>
        <v/>
      </c>
      <c r="L45" s="19">
        <f>IF(E45="","",IF(I45=0,0,E45/I45))</f>
        <v/>
      </c>
      <c r="M45" s="19">
        <f>IF(E45="","",IF(F45=0,0,E45/F45*1000))</f>
        <v/>
      </c>
      <c r="N45" s="21">
        <f>IF(E45="","",IF(F45=0,0,H45/F45))</f>
        <v/>
      </c>
      <c r="O45" s="19">
        <f>IF(E45="","",IF(H45=0,0,E45/H45))</f>
        <v/>
      </c>
      <c r="P45" s="20">
        <f>IF(E45="","",IF(G45=0,0,F45/G45))</f>
        <v/>
      </c>
      <c r="Q45" s="11">
        <f>IF(E45="","",IF(AND(C45&lt;&gt;"Vendas",I45=0),"Objetivo não é venda",IF(E45&lt;INV_MIN,"Amostra pequena",IF(I45=0,"Sem compras",IF(J45&lt;BREAKEVEN,"Abaixo do break-even",IF(J45&lt;BREAKEVEN*FATOR_SEG,"Atenção, margem apertada",IF(J45&gt;=ROAS_REF,IF(I45&gt;=COMPRAS_MIN,IF(P45&gt;=FREQ_ALERTA,"Escalar com cautela (frequência)","Escalar"),"Promissor, poucas compras"),"Manter e otimizar")))))))</f>
        <v/>
      </c>
    </row>
    <row r="46">
      <c r="A46" s="40" t="n">
        <v>46266</v>
      </c>
      <c r="B46" s="32" t="inlineStr">
        <is>
          <t>[Vendas] [BR] [ADV+] [Catálogo] NOVA Maio/2026</t>
        </is>
      </c>
      <c r="C46" s="32" t="inlineStr">
        <is>
          <t>Vendas</t>
        </is>
      </c>
      <c r="D46" s="32" t="inlineStr">
        <is>
          <t>[Vendas] Campanha Carrinho</t>
        </is>
      </c>
      <c r="E46" s="55" t="n">
        <v>1310.45</v>
      </c>
      <c r="F46" s="56" t="n">
        <v>43003</v>
      </c>
      <c r="G46" s="56" t="n">
        <v>7296</v>
      </c>
      <c r="H46" s="56" t="n">
        <v>554</v>
      </c>
      <c r="I46" s="56" t="n">
        <v>56</v>
      </c>
      <c r="J46" s="57" t="n">
        <v>13.340074</v>
      </c>
      <c r="K46" s="19">
        <f>IF(E46="","",E46*J46)</f>
        <v/>
      </c>
      <c r="L46" s="19">
        <f>IF(E46="","",IF(I46=0,0,E46/I46))</f>
        <v/>
      </c>
      <c r="M46" s="19">
        <f>IF(E46="","",IF(F46=0,0,E46/F46*1000))</f>
        <v/>
      </c>
      <c r="N46" s="21">
        <f>IF(E46="","",IF(F46=0,0,H46/F46))</f>
        <v/>
      </c>
      <c r="O46" s="19">
        <f>IF(E46="","",IF(H46=0,0,E46/H46))</f>
        <v/>
      </c>
      <c r="P46" s="20">
        <f>IF(E46="","",IF(G46=0,0,F46/G46))</f>
        <v/>
      </c>
      <c r="Q46" s="11">
        <f>IF(E46="","",IF(AND(C46&lt;&gt;"Vendas",I46=0),"Objetivo não é venda",IF(E46&lt;INV_MIN,"Amostra pequena",IF(I46=0,"Sem compras",IF(J46&lt;BREAKEVEN,"Abaixo do break-even",IF(J46&lt;BREAKEVEN*FATOR_SEG,"Atenção, margem apertada",IF(J46&gt;=ROAS_REF,IF(I46&gt;=COMPRAS_MIN,IF(P46&gt;=FREQ_ALERTA,"Escalar com cautela (frequência)","Escalar"),"Promissor, poucas compras"),"Manter e otimizar")))))))</f>
        <v/>
      </c>
    </row>
    <row r="47">
      <c r="A47" s="40" t="n">
        <v>46266</v>
      </c>
      <c r="B47" s="32" t="inlineStr">
        <is>
          <t>[350]_AXM-SHUI_BESTSELLERS_TOPO_VENDAS_ABO_260927_RANKINGTOP5</t>
        </is>
      </c>
      <c r="C47" s="32" t="inlineStr">
        <is>
          <t>Vendas</t>
        </is>
      </c>
      <c r="D47" s="32" t="inlineStr">
        <is>
          <t>P01_ABERTO_22-45_BR_H_AUTO_AXM-BESTSELLERS</t>
        </is>
      </c>
      <c r="E47" s="55" t="n">
        <v>1139.08</v>
      </c>
      <c r="F47" s="56" t="n">
        <v>99313</v>
      </c>
      <c r="G47" s="56" t="n">
        <v>44237</v>
      </c>
      <c r="H47" s="56" t="n">
        <v>1687</v>
      </c>
      <c r="I47" s="56" t="n">
        <v>27</v>
      </c>
      <c r="J47" s="57" t="n">
        <v>2.623126</v>
      </c>
      <c r="K47" s="19">
        <f>IF(E47="","",E47*J47)</f>
        <v/>
      </c>
      <c r="L47" s="19">
        <f>IF(E47="","",IF(I47=0,0,E47/I47))</f>
        <v/>
      </c>
      <c r="M47" s="19">
        <f>IF(E47="","",IF(F47=0,0,E47/F47*1000))</f>
        <v/>
      </c>
      <c r="N47" s="21">
        <f>IF(E47="","",IF(F47=0,0,H47/F47))</f>
        <v/>
      </c>
      <c r="O47" s="19">
        <f>IF(E47="","",IF(H47=0,0,E47/H47))</f>
        <v/>
      </c>
      <c r="P47" s="20">
        <f>IF(E47="","",IF(G47=0,0,F47/G47))</f>
        <v/>
      </c>
      <c r="Q47" s="11">
        <f>IF(E47="","",IF(AND(C47&lt;&gt;"Vendas",I47=0),"Objetivo não é venda",IF(E47&lt;INV_MIN,"Amostra pequena",IF(I47=0,"Sem compras",IF(J47&lt;BREAKEVEN,"Abaixo do break-even",IF(J47&lt;BREAKEVEN*FATOR_SEG,"Atenção, margem apertada",IF(J47&gt;=ROAS_REF,IF(I47&gt;=COMPRAS_MIN,IF(P47&gt;=FREQ_ALERTA,"Escalar com cautela (frequência)","Escalar"),"Promissor, poucas compras"),"Manter e otimizar")))))))</f>
        <v/>
      </c>
    </row>
    <row r="48">
      <c r="A48" s="40" t="n">
        <v>46266</v>
      </c>
      <c r="B48" s="32" t="inlineStr">
        <is>
          <t>[3500]_AXIOM_04_VENDAS_SHUI-BR_2026-09</t>
        </is>
      </c>
      <c r="C48" s="32" t="inlineStr">
        <is>
          <t>Vendas</t>
        </is>
      </c>
      <c r="D48" s="32" t="inlineStr">
        <is>
          <t>[150]_AXIOM_04R_VENDAS_REMARKETING_2026-09</t>
        </is>
      </c>
      <c r="E48" s="55" t="n">
        <v>973.9400000000001</v>
      </c>
      <c r="F48" s="56" t="n">
        <v>92797</v>
      </c>
      <c r="G48" s="56" t="n">
        <v>22116</v>
      </c>
      <c r="H48" s="56" t="n">
        <v>1839</v>
      </c>
      <c r="I48" s="56" t="n">
        <v>60</v>
      </c>
      <c r="J48" s="57" t="n">
        <v>14.449586</v>
      </c>
      <c r="K48" s="19">
        <f>IF(E48="","",E48*J48)</f>
        <v/>
      </c>
      <c r="L48" s="19">
        <f>IF(E48="","",IF(I48=0,0,E48/I48))</f>
        <v/>
      </c>
      <c r="M48" s="19">
        <f>IF(E48="","",IF(F48=0,0,E48/F48*1000))</f>
        <v/>
      </c>
      <c r="N48" s="21">
        <f>IF(E48="","",IF(F48=0,0,H48/F48))</f>
        <v/>
      </c>
      <c r="O48" s="19">
        <f>IF(E48="","",IF(H48=0,0,E48/H48))</f>
        <v/>
      </c>
      <c r="P48" s="20">
        <f>IF(E48="","",IF(G48=0,0,F48/G48))</f>
        <v/>
      </c>
      <c r="Q48" s="11">
        <f>IF(E48="","",IF(AND(C48&lt;&gt;"Vendas",I48=0),"Objetivo não é venda",IF(E48&lt;INV_MIN,"Amostra pequena",IF(I48=0,"Sem compras",IF(J48&lt;BREAKEVEN,"Abaixo do break-even",IF(J48&lt;BREAKEVEN*FATOR_SEG,"Atenção, margem apertada",IF(J48&gt;=ROAS_REF,IF(I48&gt;=COMPRAS_MIN,IF(P48&gt;=FREQ_ALERTA,"Escalar com cautela (frequência)","Escalar"),"Promissor, poucas compras"),"Manter e otimizar")))))))</f>
        <v/>
      </c>
    </row>
    <row r="49">
      <c r="A49" s="40" t="n">
        <v>46266</v>
      </c>
      <c r="B49" s="32" t="inlineStr">
        <is>
          <t>[AOVIVO] INSTAGRAM</t>
        </is>
      </c>
      <c r="C49" s="32" t="inlineStr">
        <is>
          <t>Engajamento</t>
        </is>
      </c>
      <c r="D49" s="32" t="inlineStr">
        <is>
          <t>LIVE_19SET2026_19HRS</t>
        </is>
      </c>
      <c r="E49" s="55" t="n">
        <v>723.8200000000001</v>
      </c>
      <c r="F49" s="56" t="n">
        <v>27092</v>
      </c>
      <c r="G49" s="56" t="n">
        <v>17718</v>
      </c>
      <c r="H49" s="56" t="n">
        <v>523</v>
      </c>
      <c r="I49" s="56" t="n">
        <v>19</v>
      </c>
      <c r="J49" s="57" t="n">
        <v>4.557169</v>
      </c>
      <c r="K49" s="19">
        <f>IF(E49="","",E49*J49)</f>
        <v/>
      </c>
      <c r="L49" s="19">
        <f>IF(E49="","",IF(I49=0,0,E49/I49))</f>
        <v/>
      </c>
      <c r="M49" s="19">
        <f>IF(E49="","",IF(F49=0,0,E49/F49*1000))</f>
        <v/>
      </c>
      <c r="N49" s="21">
        <f>IF(E49="","",IF(F49=0,0,H49/F49))</f>
        <v/>
      </c>
      <c r="O49" s="19">
        <f>IF(E49="","",IF(H49=0,0,E49/H49))</f>
        <v/>
      </c>
      <c r="P49" s="20">
        <f>IF(E49="","",IF(G49=0,0,F49/G49))</f>
        <v/>
      </c>
      <c r="Q49" s="11">
        <f>IF(E49="","",IF(AND(C49&lt;&gt;"Vendas",I49=0),"Objetivo não é venda",IF(E49&lt;INV_MIN,"Amostra pequena",IF(I49=0,"Sem compras",IF(J49&lt;BREAKEVEN,"Abaixo do break-even",IF(J49&lt;BREAKEVEN*FATOR_SEG,"Atenção, margem apertada",IF(J49&gt;=ROAS_REF,IF(I49&gt;=COMPRAS_MIN,IF(P49&gt;=FREQ_ALERTA,"Escalar com cautela (frequência)","Escalar"),"Promissor, poucas compras"),"Manter e otimizar")))))))</f>
        <v/>
      </c>
    </row>
    <row r="50">
      <c r="A50" s="40" t="n">
        <v>46266</v>
      </c>
      <c r="B50" s="32" t="inlineStr">
        <is>
          <t>[500]_AXIOM_01_SEGUID_SHUI-BR_2026-09</t>
        </is>
      </c>
      <c r="C50" s="32" t="inlineStr">
        <is>
          <t>Tráfego</t>
        </is>
      </c>
      <c r="D50" s="32" t="inlineStr">
        <is>
          <t>[500]_AXIOM_01L_SEGUID_LIVE_2026-09</t>
        </is>
      </c>
      <c r="E50" s="55" t="n">
        <v>263.3</v>
      </c>
      <c r="F50" s="56" t="n">
        <v>54045</v>
      </c>
      <c r="G50" s="56" t="n">
        <v>41912</v>
      </c>
      <c r="H50" s="56" t="n">
        <v>2427</v>
      </c>
      <c r="I50" s="56" t="n">
        <v>2</v>
      </c>
      <c r="J50" s="57" t="n">
        <v>1.12989</v>
      </c>
      <c r="K50" s="19">
        <f>IF(E50="","",E50*J50)</f>
        <v/>
      </c>
      <c r="L50" s="19">
        <f>IF(E50="","",IF(I50=0,0,E50/I50))</f>
        <v/>
      </c>
      <c r="M50" s="19">
        <f>IF(E50="","",IF(F50=0,0,E50/F50*1000))</f>
        <v/>
      </c>
      <c r="N50" s="21">
        <f>IF(E50="","",IF(F50=0,0,H50/F50))</f>
        <v/>
      </c>
      <c r="O50" s="19">
        <f>IF(E50="","",IF(H50=0,0,E50/H50))</f>
        <v/>
      </c>
      <c r="P50" s="20">
        <f>IF(E50="","",IF(G50=0,0,F50/G50))</f>
        <v/>
      </c>
      <c r="Q50" s="11">
        <f>IF(E50="","",IF(AND(C50&lt;&gt;"Vendas",I50=0),"Objetivo não é venda",IF(E50&lt;INV_MIN,"Amostra pequena",IF(I50=0,"Sem compras",IF(J50&lt;BREAKEVEN,"Abaixo do break-even",IF(J50&lt;BREAKEVEN*FATOR_SEG,"Atenção, margem apertada",IF(J50&gt;=ROAS_REF,IF(I50&gt;=COMPRAS_MIN,IF(P50&gt;=FREQ_ALERTA,"Escalar com cautela (frequência)","Escalar"),"Promissor, poucas compras"),"Manter e otimizar")))))))</f>
        <v/>
      </c>
    </row>
    <row r="51">
      <c r="A51" s="40" t="n">
        <v>46266</v>
      </c>
      <c r="B51" s="32" t="inlineStr">
        <is>
          <t>[Vendas] [BR] [ADV+] [Catálogo] NOVA Maio/2026</t>
        </is>
      </c>
      <c r="C51" s="32" t="inlineStr">
        <is>
          <t>Vendas</t>
        </is>
      </c>
      <c r="D51" s="32" t="inlineStr">
        <is>
          <t>[Vendas] Moleton Aveia - Publlico Shui</t>
        </is>
      </c>
      <c r="E51" s="55" t="n">
        <v>215.97</v>
      </c>
      <c r="F51" s="56" t="n">
        <v>12273</v>
      </c>
      <c r="G51" s="56" t="n">
        <v>5398</v>
      </c>
      <c r="H51" s="56" t="n">
        <v>220</v>
      </c>
      <c r="I51" s="56" t="n">
        <v>8</v>
      </c>
      <c r="J51" s="57" t="n">
        <v>10.789554</v>
      </c>
      <c r="K51" s="19">
        <f>IF(E51="","",E51*J51)</f>
        <v/>
      </c>
      <c r="L51" s="19">
        <f>IF(E51="","",IF(I51=0,0,E51/I51))</f>
        <v/>
      </c>
      <c r="M51" s="19">
        <f>IF(E51="","",IF(F51=0,0,E51/F51*1000))</f>
        <v/>
      </c>
      <c r="N51" s="21">
        <f>IF(E51="","",IF(F51=0,0,H51/F51))</f>
        <v/>
      </c>
      <c r="O51" s="19">
        <f>IF(E51="","",IF(H51=0,0,E51/H51))</f>
        <v/>
      </c>
      <c r="P51" s="20">
        <f>IF(E51="","",IF(G51=0,0,F51/G51))</f>
        <v/>
      </c>
      <c r="Q51" s="11">
        <f>IF(E51="","",IF(AND(C51&lt;&gt;"Vendas",I51=0),"Objetivo não é venda",IF(E51&lt;INV_MIN,"Amostra pequena",IF(I51=0,"Sem compras",IF(J51&lt;BREAKEVEN,"Abaixo do break-even",IF(J51&lt;BREAKEVEN*FATOR_SEG,"Atenção, margem apertada",IF(J51&gt;=ROAS_REF,IF(I51&gt;=COMPRAS_MIN,IF(P51&gt;=FREQ_ALERTA,"Escalar com cautela (frequência)","Escalar"),"Promissor, poucas compras"),"Manter e otimizar")))))))</f>
        <v/>
      </c>
    </row>
    <row r="52">
      <c r="A52" s="40" t="n">
        <v>46266</v>
      </c>
      <c r="B52" s="32" t="inlineStr">
        <is>
          <t>[Vendas] [BR] [ADV+] [Catálogo] NOVA Maio/2026</t>
        </is>
      </c>
      <c r="C52" s="32" t="inlineStr">
        <is>
          <t>Vendas</t>
        </is>
      </c>
      <c r="D52" s="32" t="inlineStr">
        <is>
          <t>[Vendas][BR][M/F][18-65][Aberto] [Catálogo] Best Sellers</t>
        </is>
      </c>
      <c r="E52" s="55" t="n">
        <v>57.58</v>
      </c>
      <c r="F52" s="56" t="n">
        <v>2674</v>
      </c>
      <c r="G52" s="56" t="n">
        <v>1664</v>
      </c>
      <c r="H52" s="56" t="n">
        <v>38</v>
      </c>
      <c r="I52" s="56" t="n">
        <v>3</v>
      </c>
      <c r="J52" s="57" t="n">
        <v>0</v>
      </c>
      <c r="K52" s="19">
        <f>IF(E52="","",E52*J52)</f>
        <v/>
      </c>
      <c r="L52" s="19">
        <f>IF(E52="","",IF(I52=0,0,E52/I52))</f>
        <v/>
      </c>
      <c r="M52" s="19">
        <f>IF(E52="","",IF(F52=0,0,E52/F52*1000))</f>
        <v/>
      </c>
      <c r="N52" s="21">
        <f>IF(E52="","",IF(F52=0,0,H52/F52))</f>
        <v/>
      </c>
      <c r="O52" s="19">
        <f>IF(E52="","",IF(H52=0,0,E52/H52))</f>
        <v/>
      </c>
      <c r="P52" s="20">
        <f>IF(E52="","",IF(G52=0,0,F52/G52))</f>
        <v/>
      </c>
      <c r="Q52" s="11">
        <f>IF(E52="","",IF(AND(C52&lt;&gt;"Vendas",I52=0),"Objetivo não é venda",IF(E52&lt;INV_MIN,"Amostra pequena",IF(I52=0,"Sem compras",IF(J52&lt;BREAKEVEN,"Abaixo do break-even",IF(J52&lt;BREAKEVEN*FATOR_SEG,"Atenção, margem apertada",IF(J52&gt;=ROAS_REF,IF(I52&gt;=COMPRAS_MIN,IF(P52&gt;=FREQ_ALERTA,"Escalar com cautela (frequência)","Escalar"),"Promissor, poucas compras"),"Manter e otimizar")))))))</f>
        <v/>
      </c>
    </row>
    <row r="53">
      <c r="A53" s="40" t="n">
        <v>46296</v>
      </c>
      <c r="B53" s="32" t="inlineStr">
        <is>
          <t>[3500]_AXIOM_04_VENDAS_SHUI-BR_2026-09</t>
        </is>
      </c>
      <c r="C53" s="32" t="inlineStr">
        <is>
          <t>Vendas</t>
        </is>
      </c>
      <c r="D53" s="32" t="inlineStr">
        <is>
          <t>[150]_AXIOM_04R_VENDAS_REMARKETING_2026-09</t>
        </is>
      </c>
      <c r="E53" s="55" t="n">
        <v>5545.24</v>
      </c>
      <c r="F53" s="56" t="n">
        <v>301298</v>
      </c>
      <c r="G53" s="56" t="n">
        <v>80565</v>
      </c>
      <c r="H53" s="56" t="n">
        <v>6947</v>
      </c>
      <c r="I53" s="56" t="n">
        <v>500</v>
      </c>
      <c r="J53" s="57" t="n">
        <v>21.001188</v>
      </c>
      <c r="K53" s="19">
        <f>IF(E53="","",E53*J53)</f>
        <v/>
      </c>
      <c r="L53" s="19">
        <f>IF(E53="","",IF(I53=0,0,E53/I53))</f>
        <v/>
      </c>
      <c r="M53" s="19">
        <f>IF(E53="","",IF(F53=0,0,E53/F53*1000))</f>
        <v/>
      </c>
      <c r="N53" s="21">
        <f>IF(E53="","",IF(F53=0,0,H53/F53))</f>
        <v/>
      </c>
      <c r="O53" s="19">
        <f>IF(E53="","",IF(H53=0,0,E53/H53))</f>
        <v/>
      </c>
      <c r="P53" s="20">
        <f>IF(E53="","",IF(G53=0,0,F53/G53))</f>
        <v/>
      </c>
      <c r="Q53" s="11">
        <f>IF(E53="","",IF(AND(C53&lt;&gt;"Vendas",I53=0),"Objetivo não é venda",IF(E53&lt;INV_MIN,"Amostra pequena",IF(I53=0,"Sem compras",IF(J53&lt;BREAKEVEN,"Abaixo do break-even",IF(J53&lt;BREAKEVEN*FATOR_SEG,"Atenção, margem apertada",IF(J53&gt;=ROAS_REF,IF(I53&gt;=COMPRAS_MIN,IF(P53&gt;=FREQ_ALERTA,"Escalar com cautela (frequência)","Escalar"),"Promissor, poucas compras"),"Manter e otimizar")))))))</f>
        <v/>
      </c>
    </row>
    <row r="54">
      <c r="A54" s="40" t="n">
        <v>46296</v>
      </c>
      <c r="B54" s="32" t="inlineStr">
        <is>
          <t>[OUT]_AÇÃOATÉ60%OFF</t>
        </is>
      </c>
      <c r="C54" s="32" t="inlineStr">
        <is>
          <t>Vendas</t>
        </is>
      </c>
      <c r="D54" s="32" t="inlineStr">
        <is>
          <t>PERSONA ABERTA [OUT]</t>
        </is>
      </c>
      <c r="E54" s="55" t="n">
        <v>4385.3</v>
      </c>
      <c r="F54" s="56" t="n">
        <v>494317</v>
      </c>
      <c r="G54" s="56" t="n">
        <v>170178</v>
      </c>
      <c r="H54" s="56" t="n">
        <v>21720</v>
      </c>
      <c r="I54" s="56" t="n">
        <v>351</v>
      </c>
      <c r="J54" s="57" t="n">
        <v>22.181661</v>
      </c>
      <c r="K54" s="19">
        <f>IF(E54="","",E54*J54)</f>
        <v/>
      </c>
      <c r="L54" s="19">
        <f>IF(E54="","",IF(I54=0,0,E54/I54))</f>
        <v/>
      </c>
      <c r="M54" s="19">
        <f>IF(E54="","",IF(F54=0,0,E54/F54*1000))</f>
        <v/>
      </c>
      <c r="N54" s="21">
        <f>IF(E54="","",IF(F54=0,0,H54/F54))</f>
        <v/>
      </c>
      <c r="O54" s="19">
        <f>IF(E54="","",IF(H54=0,0,E54/H54))</f>
        <v/>
      </c>
      <c r="P54" s="20">
        <f>IF(E54="","",IF(G54=0,0,F54/G54))</f>
        <v/>
      </c>
      <c r="Q54" s="11">
        <f>IF(E54="","",IF(AND(C54&lt;&gt;"Vendas",I54=0),"Objetivo não é venda",IF(E54&lt;INV_MIN,"Amostra pequena",IF(I54=0,"Sem compras",IF(J54&lt;BREAKEVEN,"Abaixo do break-even",IF(J54&lt;BREAKEVEN*FATOR_SEG,"Atenção, margem apertada",IF(J54&gt;=ROAS_REF,IF(I54&gt;=COMPRAS_MIN,IF(P54&gt;=FREQ_ALERTA,"Escalar com cautela (frequência)","Escalar"),"Promissor, poucas compras"),"Manter e otimizar")))))))</f>
        <v/>
      </c>
    </row>
    <row r="55">
      <c r="A55" s="40" t="n">
        <v>46296</v>
      </c>
      <c r="B55" s="32" t="inlineStr">
        <is>
          <t>[Vendas] [BR] [ADV+] [Catálogo] NOVA Maio/2026</t>
        </is>
      </c>
      <c r="C55" s="32" t="inlineStr">
        <is>
          <t>Vendas</t>
        </is>
      </c>
      <c r="D55" s="32" t="inlineStr">
        <is>
          <t>[Vendas] Campanha Leve 3 Pague 2</t>
        </is>
      </c>
      <c r="E55" s="55" t="n">
        <v>3447.52</v>
      </c>
      <c r="F55" s="56" t="n">
        <v>146734</v>
      </c>
      <c r="G55" s="56" t="n">
        <v>52631</v>
      </c>
      <c r="H55" s="56" t="n">
        <v>1955</v>
      </c>
      <c r="I55" s="56" t="n">
        <v>166</v>
      </c>
      <c r="J55" s="57" t="n">
        <v>17.399078</v>
      </c>
      <c r="K55" s="19">
        <f>IF(E55="","",E55*J55)</f>
        <v/>
      </c>
      <c r="L55" s="19">
        <f>IF(E55="","",IF(I55=0,0,E55/I55))</f>
        <v/>
      </c>
      <c r="M55" s="19">
        <f>IF(E55="","",IF(F55=0,0,E55/F55*1000))</f>
        <v/>
      </c>
      <c r="N55" s="21">
        <f>IF(E55="","",IF(F55=0,0,H55/F55))</f>
        <v/>
      </c>
      <c r="O55" s="19">
        <f>IF(E55="","",IF(H55=0,0,E55/H55))</f>
        <v/>
      </c>
      <c r="P55" s="20">
        <f>IF(E55="","",IF(G55=0,0,F55/G55))</f>
        <v/>
      </c>
      <c r="Q55" s="11">
        <f>IF(E55="","",IF(AND(C55&lt;&gt;"Vendas",I55=0),"Objetivo não é venda",IF(E55&lt;INV_MIN,"Amostra pequena",IF(I55=0,"Sem compras",IF(J55&lt;BREAKEVEN,"Abaixo do break-even",IF(J55&lt;BREAKEVEN*FATOR_SEG,"Atenção, margem apertada",IF(J55&gt;=ROAS_REF,IF(I55&gt;=COMPRAS_MIN,IF(P55&gt;=FREQ_ALERTA,"Escalar com cautela (frequência)","Escalar"),"Promissor, poucas compras"),"Manter e otimizar")))))))</f>
        <v/>
      </c>
    </row>
    <row r="56">
      <c r="A56" s="40" t="n">
        <v>46296</v>
      </c>
      <c r="B56" s="32" t="inlineStr">
        <is>
          <t>[350]_AXM-SHUI_BESTSELLERS_TOPO_VENDAS_ABO_260927_RANKINGTOP5</t>
        </is>
      </c>
      <c r="C56" s="32" t="inlineStr">
        <is>
          <t>Vendas</t>
        </is>
      </c>
      <c r="D56" s="32" t="inlineStr">
        <is>
          <t>P01_ABERTO_22-45_BR_H_AUTO_AXM-BESTSELLERS</t>
        </is>
      </c>
      <c r="E56" s="55" t="n">
        <v>3063.33</v>
      </c>
      <c r="F56" s="56" t="n">
        <v>266562</v>
      </c>
      <c r="G56" s="56" t="n">
        <v>79594</v>
      </c>
      <c r="H56" s="56" t="n">
        <v>4158</v>
      </c>
      <c r="I56" s="56" t="n">
        <v>116</v>
      </c>
      <c r="J56" s="57" t="n">
        <v>12.235015</v>
      </c>
      <c r="K56" s="19">
        <f>IF(E56="","",E56*J56)</f>
        <v/>
      </c>
      <c r="L56" s="19">
        <f>IF(E56="","",IF(I56=0,0,E56/I56))</f>
        <v/>
      </c>
      <c r="M56" s="19">
        <f>IF(E56="","",IF(F56=0,0,E56/F56*1000))</f>
        <v/>
      </c>
      <c r="N56" s="21">
        <f>IF(E56="","",IF(F56=0,0,H56/F56))</f>
        <v/>
      </c>
      <c r="O56" s="19">
        <f>IF(E56="","",IF(H56=0,0,E56/H56))</f>
        <v/>
      </c>
      <c r="P56" s="20">
        <f>IF(E56="","",IF(G56=0,0,F56/G56))</f>
        <v/>
      </c>
      <c r="Q56" s="11">
        <f>IF(E56="","",IF(AND(C56&lt;&gt;"Vendas",I56=0),"Objetivo não é venda",IF(E56&lt;INV_MIN,"Amostra pequena",IF(I56=0,"Sem compras",IF(J56&lt;BREAKEVEN,"Abaixo do break-even",IF(J56&lt;BREAKEVEN*FATOR_SEG,"Atenção, margem apertada",IF(J56&gt;=ROAS_REF,IF(I56&gt;=COMPRAS_MIN,IF(P56&gt;=FREQ_ALERTA,"Escalar com cautela (frequência)","Escalar"),"Promissor, poucas compras"),"Manter e otimizar")))))))</f>
        <v/>
      </c>
    </row>
    <row r="57">
      <c r="A57" s="40" t="n">
        <v>46296</v>
      </c>
      <c r="B57" s="32" t="inlineStr">
        <is>
          <t>[Vendas] [BR] [ADV+] [Catálogo] NOVA Maio/2026</t>
        </is>
      </c>
      <c r="C57" s="32" t="inlineStr">
        <is>
          <t>Vendas</t>
        </is>
      </c>
      <c r="D57" s="32" t="inlineStr">
        <is>
          <t>[Vendas] Heilin - Publlico Shui</t>
        </is>
      </c>
      <c r="E57" s="55" t="n">
        <v>2274.37</v>
      </c>
      <c r="F57" s="56" t="n">
        <v>88763</v>
      </c>
      <c r="G57" s="56" t="n">
        <v>22242</v>
      </c>
      <c r="H57" s="56" t="n">
        <v>1266</v>
      </c>
      <c r="I57" s="56" t="n">
        <v>134</v>
      </c>
      <c r="J57" s="57" t="n">
        <v>20.360557</v>
      </c>
      <c r="K57" s="19">
        <f>IF(E57="","",E57*J57)</f>
        <v/>
      </c>
      <c r="L57" s="19">
        <f>IF(E57="","",IF(I57=0,0,E57/I57))</f>
        <v/>
      </c>
      <c r="M57" s="19">
        <f>IF(E57="","",IF(F57=0,0,E57/F57*1000))</f>
        <v/>
      </c>
      <c r="N57" s="21">
        <f>IF(E57="","",IF(F57=0,0,H57/F57))</f>
        <v/>
      </c>
      <c r="O57" s="19">
        <f>IF(E57="","",IF(H57=0,0,E57/H57))</f>
        <v/>
      </c>
      <c r="P57" s="20">
        <f>IF(E57="","",IF(G57=0,0,F57/G57))</f>
        <v/>
      </c>
      <c r="Q57" s="11">
        <f>IF(E57="","",IF(AND(C57&lt;&gt;"Vendas",I57=0),"Objetivo não é venda",IF(E57&lt;INV_MIN,"Amostra pequena",IF(I57=0,"Sem compras",IF(J57&lt;BREAKEVEN,"Abaixo do break-even",IF(J57&lt;BREAKEVEN*FATOR_SEG,"Atenção, margem apertada",IF(J57&gt;=ROAS_REF,IF(I57&gt;=COMPRAS_MIN,IF(P57&gt;=FREQ_ALERTA,"Escalar com cautela (frequência)","Escalar"),"Promissor, poucas compras"),"Manter e otimizar")))))))</f>
        <v/>
      </c>
    </row>
    <row r="58">
      <c r="A58" s="40" t="n">
        <v>46296</v>
      </c>
      <c r="B58" s="32" t="inlineStr">
        <is>
          <t>[AOVIVO] INSTAGRAM — OUT07</t>
        </is>
      </c>
      <c r="C58" s="32" t="inlineStr">
        <is>
          <t>Engajamento</t>
        </is>
      </c>
      <c r="D58" s="32" t="inlineStr">
        <is>
          <t>LIVE_7OUT2026_19HRS</t>
        </is>
      </c>
      <c r="E58" s="55" t="n">
        <v>1850.37</v>
      </c>
      <c r="F58" s="56" t="n">
        <v>59036</v>
      </c>
      <c r="G58" s="56" t="n">
        <v>43229</v>
      </c>
      <c r="H58" s="56" t="n">
        <v>1008</v>
      </c>
      <c r="I58" s="56" t="n">
        <v>67</v>
      </c>
      <c r="J58" s="57" t="n">
        <v>9.740786999999999</v>
      </c>
      <c r="K58" s="19">
        <f>IF(E58="","",E58*J58)</f>
        <v/>
      </c>
      <c r="L58" s="19">
        <f>IF(E58="","",IF(I58=0,0,E58/I58))</f>
        <v/>
      </c>
      <c r="M58" s="19">
        <f>IF(E58="","",IF(F58=0,0,E58/F58*1000))</f>
        <v/>
      </c>
      <c r="N58" s="21">
        <f>IF(E58="","",IF(F58=0,0,H58/F58))</f>
        <v/>
      </c>
      <c r="O58" s="19">
        <f>IF(E58="","",IF(H58=0,0,E58/H58))</f>
        <v/>
      </c>
      <c r="P58" s="20">
        <f>IF(E58="","",IF(G58=0,0,F58/G58))</f>
        <v/>
      </c>
      <c r="Q58" s="11">
        <f>IF(E58="","",IF(AND(C58&lt;&gt;"Vendas",I58=0),"Objetivo não é venda",IF(E58&lt;INV_MIN,"Amostra pequena",IF(I58=0,"Sem compras",IF(J58&lt;BREAKEVEN,"Abaixo do break-even",IF(J58&lt;BREAKEVEN*FATOR_SEG,"Atenção, margem apertada",IF(J58&gt;=ROAS_REF,IF(I58&gt;=COMPRAS_MIN,IF(P58&gt;=FREQ_ALERTA,"Escalar com cautela (frequência)","Escalar"),"Promissor, poucas compras"),"Manter e otimizar")))))))</f>
        <v/>
      </c>
    </row>
    <row r="59">
      <c r="A59" s="40" t="n">
        <v>46296</v>
      </c>
      <c r="B59" s="32" t="inlineStr">
        <is>
          <t>[7200]_AQUECIMENTO_SHUI</t>
        </is>
      </c>
      <c r="C59" s="32" t="inlineStr">
        <is>
          <t>Engajamento</t>
        </is>
      </c>
      <c r="D59" s="32" t="inlineStr">
        <is>
          <t>[VIDEO]_SANCAR_02-10-2026</t>
        </is>
      </c>
      <c r="E59" s="55" t="n">
        <v>1642.56</v>
      </c>
      <c r="F59" s="56" t="n">
        <v>272821</v>
      </c>
      <c r="G59" s="56" t="n">
        <v>252646</v>
      </c>
      <c r="H59" s="56" t="n">
        <v>7507</v>
      </c>
      <c r="I59" s="56" t="n">
        <v>39</v>
      </c>
      <c r="J59" s="57" t="n">
        <v>6.218519</v>
      </c>
      <c r="K59" s="19">
        <f>IF(E59="","",E59*J59)</f>
        <v/>
      </c>
      <c r="L59" s="19">
        <f>IF(E59="","",IF(I59=0,0,E59/I59))</f>
        <v/>
      </c>
      <c r="M59" s="19">
        <f>IF(E59="","",IF(F59=0,0,E59/F59*1000))</f>
        <v/>
      </c>
      <c r="N59" s="21">
        <f>IF(E59="","",IF(F59=0,0,H59/F59))</f>
        <v/>
      </c>
      <c r="O59" s="19">
        <f>IF(E59="","",IF(H59=0,0,E59/H59))</f>
        <v/>
      </c>
      <c r="P59" s="20">
        <f>IF(E59="","",IF(G59=0,0,F59/G59))</f>
        <v/>
      </c>
      <c r="Q59" s="11">
        <f>IF(E59="","",IF(AND(C59&lt;&gt;"Vendas",I59=0),"Objetivo não é venda",IF(E59&lt;INV_MIN,"Amostra pequena",IF(I59=0,"Sem compras",IF(J59&lt;BREAKEVEN,"Abaixo do break-even",IF(J59&lt;BREAKEVEN*FATOR_SEG,"Atenção, margem apertada",IF(J59&gt;=ROAS_REF,IF(I59&gt;=COMPRAS_MIN,IF(P59&gt;=FREQ_ALERTA,"Escalar com cautela (frequência)","Escalar"),"Promissor, poucas compras"),"Manter e otimizar")))))))</f>
        <v/>
      </c>
    </row>
    <row r="60">
      <c r="A60" s="40" t="n">
        <v>46296</v>
      </c>
      <c r="B60" s="32" t="inlineStr">
        <is>
          <t>[Vendas] [BR] [ADV+] [Catálogo] NOVA Maio/2026</t>
        </is>
      </c>
      <c r="C60" s="32" t="inlineStr">
        <is>
          <t>Vendas</t>
        </is>
      </c>
      <c r="D60" s="32" t="inlineStr">
        <is>
          <t>[Vendas] Campanha Carrinho</t>
        </is>
      </c>
      <c r="E60" s="55" t="n">
        <v>1437.71</v>
      </c>
      <c r="F60" s="56" t="n">
        <v>40672</v>
      </c>
      <c r="G60" s="56" t="n">
        <v>9933</v>
      </c>
      <c r="H60" s="56" t="n">
        <v>518</v>
      </c>
      <c r="I60" s="56" t="n">
        <v>74</v>
      </c>
      <c r="J60" s="57" t="n">
        <v>18.089399</v>
      </c>
      <c r="K60" s="19">
        <f>IF(E60="","",E60*J60)</f>
        <v/>
      </c>
      <c r="L60" s="19">
        <f>IF(E60="","",IF(I60=0,0,E60/I60))</f>
        <v/>
      </c>
      <c r="M60" s="19">
        <f>IF(E60="","",IF(F60=0,0,E60/F60*1000))</f>
        <v/>
      </c>
      <c r="N60" s="21">
        <f>IF(E60="","",IF(F60=0,0,H60/F60))</f>
        <v/>
      </c>
      <c r="O60" s="19">
        <f>IF(E60="","",IF(H60=0,0,E60/H60))</f>
        <v/>
      </c>
      <c r="P60" s="20">
        <f>IF(E60="","",IF(G60=0,0,F60/G60))</f>
        <v/>
      </c>
      <c r="Q60" s="11">
        <f>IF(E60="","",IF(AND(C60&lt;&gt;"Vendas",I60=0),"Objetivo não é venda",IF(E60&lt;INV_MIN,"Amostra pequena",IF(I60=0,"Sem compras",IF(J60&lt;BREAKEVEN,"Abaixo do break-even",IF(J60&lt;BREAKEVEN*FATOR_SEG,"Atenção, margem apertada",IF(J60&gt;=ROAS_REF,IF(I60&gt;=COMPRAS_MIN,IF(P60&gt;=FREQ_ALERTA,"Escalar com cautela (frequência)","Escalar"),"Promissor, poucas compras"),"Manter e otimizar")))))))</f>
        <v/>
      </c>
    </row>
    <row r="61">
      <c r="A61" s="40" t="n">
        <v>46296</v>
      </c>
      <c r="B61" s="32" t="inlineStr">
        <is>
          <t>[Tráfego Site] [Pagina de destino] [Ago] [ADV]</t>
        </is>
      </c>
      <c r="C61" s="32" t="inlineStr">
        <is>
          <t>Tráfego</t>
        </is>
      </c>
      <c r="D61" s="32" t="inlineStr">
        <is>
          <t>[captação de tráfego] [reconhecimento] - 15</t>
        </is>
      </c>
      <c r="E61" s="55" t="n">
        <v>578.96</v>
      </c>
      <c r="F61" s="56" t="n">
        <v>116549</v>
      </c>
      <c r="G61" s="56" t="n">
        <v>91985</v>
      </c>
      <c r="H61" s="56" t="n">
        <v>9612</v>
      </c>
      <c r="I61" s="56" t="n">
        <v>0</v>
      </c>
      <c r="J61" s="57" t="n">
        <v>0</v>
      </c>
      <c r="K61" s="19">
        <f>IF(E61="","",E61*J61)</f>
        <v/>
      </c>
      <c r="L61" s="19">
        <f>IF(E61="","",IF(I61=0,0,E61/I61))</f>
        <v/>
      </c>
      <c r="M61" s="19">
        <f>IF(E61="","",IF(F61=0,0,E61/F61*1000))</f>
        <v/>
      </c>
      <c r="N61" s="21">
        <f>IF(E61="","",IF(F61=0,0,H61/F61))</f>
        <v/>
      </c>
      <c r="O61" s="19">
        <f>IF(E61="","",IF(H61=0,0,E61/H61))</f>
        <v/>
      </c>
      <c r="P61" s="20">
        <f>IF(E61="","",IF(G61=0,0,F61/G61))</f>
        <v/>
      </c>
      <c r="Q61" s="11">
        <f>IF(E61="","",IF(AND(C61&lt;&gt;"Vendas",I61=0),"Objetivo não é venda",IF(E61&lt;INV_MIN,"Amostra pequena",IF(I61=0,"Sem compras",IF(J61&lt;BREAKEVEN,"Abaixo do break-even",IF(J61&lt;BREAKEVEN*FATOR_SEG,"Atenção, margem apertada",IF(J61&gt;=ROAS_REF,IF(I61&gt;=COMPRAS_MIN,IF(P61&gt;=FREQ_ALERTA,"Escalar com cautela (frequência)","Escalar"),"Promissor, poucas compras"),"Manter e otimizar")))))))</f>
        <v/>
      </c>
    </row>
    <row r="62">
      <c r="A62" s="40" t="n">
        <v>46296</v>
      </c>
      <c r="B62" s="32" t="inlineStr">
        <is>
          <t>[Vendas] [BR] [ADV+] [Catálogo] NOVA Maio/2026</t>
        </is>
      </c>
      <c r="C62" s="32" t="inlineStr">
        <is>
          <t>Vendas</t>
        </is>
      </c>
      <c r="D62" s="32" t="inlineStr">
        <is>
          <t>[Vendas] Summer Influencer</t>
        </is>
      </c>
      <c r="E62" s="55" t="n">
        <v>316.99</v>
      </c>
      <c r="F62" s="56" t="n">
        <v>13999</v>
      </c>
      <c r="G62" s="56" t="n">
        <v>6539</v>
      </c>
      <c r="H62" s="56" t="n">
        <v>241</v>
      </c>
      <c r="I62" s="56" t="n">
        <v>10</v>
      </c>
      <c r="J62" s="57" t="n">
        <v>13.11177</v>
      </c>
      <c r="K62" s="19">
        <f>IF(E62="","",E62*J62)</f>
        <v/>
      </c>
      <c r="L62" s="19">
        <f>IF(E62="","",IF(I62=0,0,E62/I62))</f>
        <v/>
      </c>
      <c r="M62" s="19">
        <f>IF(E62="","",IF(F62=0,0,E62/F62*1000))</f>
        <v/>
      </c>
      <c r="N62" s="21">
        <f>IF(E62="","",IF(F62=0,0,H62/F62))</f>
        <v/>
      </c>
      <c r="O62" s="19">
        <f>IF(E62="","",IF(H62=0,0,E62/H62))</f>
        <v/>
      </c>
      <c r="P62" s="20">
        <f>IF(E62="","",IF(G62=0,0,F62/G62))</f>
        <v/>
      </c>
      <c r="Q62" s="11">
        <f>IF(E62="","",IF(AND(C62&lt;&gt;"Vendas",I62=0),"Objetivo não é venda",IF(E62&lt;INV_MIN,"Amostra pequena",IF(I62=0,"Sem compras",IF(J62&lt;BREAKEVEN,"Abaixo do break-even",IF(J62&lt;BREAKEVEN*FATOR_SEG,"Atenção, margem apertada",IF(J62&gt;=ROAS_REF,IF(I62&gt;=COMPRAS_MIN,IF(P62&gt;=FREQ_ALERTA,"Escalar com cautela (frequência)","Escalar"),"Promissor, poucas compras"),"Manter e otimizar")))))))</f>
        <v/>
      </c>
    </row>
    <row r="63">
      <c r="A63" s="40" t="n">
        <v>46296</v>
      </c>
      <c r="B63" s="32" t="inlineStr">
        <is>
          <t>[Vendas] [BR] [ADV+] [Catálogo] NOVA Maio/2026</t>
        </is>
      </c>
      <c r="C63" s="32" t="inlineStr">
        <is>
          <t>Vendas</t>
        </is>
      </c>
      <c r="D63" s="32" t="inlineStr">
        <is>
          <t>[Vendas][BR][M/F][18-65][Aberto] [Catálogo] Best Sellers</t>
        </is>
      </c>
      <c r="E63" s="55" t="n">
        <v>147.51</v>
      </c>
      <c r="F63" s="56" t="n">
        <v>6341</v>
      </c>
      <c r="G63" s="56" t="n">
        <v>3652</v>
      </c>
      <c r="H63" s="56" t="n">
        <v>64</v>
      </c>
      <c r="I63" s="56" t="n">
        <v>1</v>
      </c>
      <c r="J63" s="57" t="n">
        <v>1.715341</v>
      </c>
      <c r="K63" s="19">
        <f>IF(E63="","",E63*J63)</f>
        <v/>
      </c>
      <c r="L63" s="19">
        <f>IF(E63="","",IF(I63=0,0,E63/I63))</f>
        <v/>
      </c>
      <c r="M63" s="19">
        <f>IF(E63="","",IF(F63=0,0,E63/F63*1000))</f>
        <v/>
      </c>
      <c r="N63" s="21">
        <f>IF(E63="","",IF(F63=0,0,H63/F63))</f>
        <v/>
      </c>
      <c r="O63" s="19">
        <f>IF(E63="","",IF(H63=0,0,E63/H63))</f>
        <v/>
      </c>
      <c r="P63" s="20">
        <f>IF(E63="","",IF(G63=0,0,F63/G63))</f>
        <v/>
      </c>
      <c r="Q63" s="11">
        <f>IF(E63="","",IF(AND(C63&lt;&gt;"Vendas",I63=0),"Objetivo não é venda",IF(E63&lt;INV_MIN,"Amostra pequena",IF(I63=0,"Sem compras",IF(J63&lt;BREAKEVEN,"Abaixo do break-even",IF(J63&lt;BREAKEVEN*FATOR_SEG,"Atenção, margem apertada",IF(J63&gt;=ROAS_REF,IF(I63&gt;=COMPRAS_MIN,IF(P63&gt;=FREQ_ALERTA,"Escalar com cautela (frequência)","Escalar"),"Promissor, poucas compras"),"Manter e otimizar")))))))</f>
        <v/>
      </c>
    </row>
    <row r="64">
      <c r="A64" s="40" t="n">
        <v>46296</v>
      </c>
      <c r="B64" s="32" t="inlineStr">
        <is>
          <t>[Vendas] [BR] [ADV+] [Catálogo] NOVA Maio/2026</t>
        </is>
      </c>
      <c r="C64" s="32" t="inlineStr">
        <is>
          <t>Vendas</t>
        </is>
      </c>
      <c r="D64" s="32" t="inlineStr">
        <is>
          <t>[Vendas] Moleton Aveia - Publlico Shui</t>
        </is>
      </c>
      <c r="E64" s="55" t="n">
        <v>38.1</v>
      </c>
      <c r="F64" s="56" t="n">
        <v>1731</v>
      </c>
      <c r="G64" s="56" t="n">
        <v>1033</v>
      </c>
      <c r="H64" s="56" t="n">
        <v>33</v>
      </c>
      <c r="I64" s="56" t="n">
        <v>3</v>
      </c>
      <c r="J64" s="57" t="n">
        <v>23.896325</v>
      </c>
      <c r="K64" s="19">
        <f>IF(E64="","",E64*J64)</f>
        <v/>
      </c>
      <c r="L64" s="19">
        <f>IF(E64="","",IF(I64=0,0,E64/I64))</f>
        <v/>
      </c>
      <c r="M64" s="19">
        <f>IF(E64="","",IF(F64=0,0,E64/F64*1000))</f>
        <v/>
      </c>
      <c r="N64" s="21">
        <f>IF(E64="","",IF(F64=0,0,H64/F64))</f>
        <v/>
      </c>
      <c r="O64" s="19">
        <f>IF(E64="","",IF(H64=0,0,E64/H64))</f>
        <v/>
      </c>
      <c r="P64" s="20">
        <f>IF(E64="","",IF(G64=0,0,F64/G64))</f>
        <v/>
      </c>
      <c r="Q64" s="11">
        <f>IF(E64="","",IF(AND(C64&lt;&gt;"Vendas",I64=0),"Objetivo não é venda",IF(E64&lt;INV_MIN,"Amostra pequena",IF(I64=0,"Sem compras",IF(J64&lt;BREAKEVEN,"Abaixo do break-even",IF(J64&lt;BREAKEVEN*FATOR_SEG,"Atenção, margem apertada",IF(J64&gt;=ROAS_REF,IF(I64&gt;=COMPRAS_MIN,IF(P64&gt;=FREQ_ALERTA,"Escalar com cautela (frequência)","Escalar"),"Promissor, poucas compras"),"Manter e otimizar")))))))</f>
        <v/>
      </c>
    </row>
    <row r="65">
      <c r="A65" s="40" t="n"/>
      <c r="B65" s="32" t="n"/>
      <c r="C65" s="32" t="n"/>
      <c r="D65" s="32" t="n"/>
      <c r="E65" s="55" t="n"/>
      <c r="F65" s="56" t="n"/>
      <c r="G65" s="56" t="n"/>
      <c r="H65" s="56" t="n"/>
      <c r="I65" s="56" t="n"/>
      <c r="J65" s="57" t="n"/>
      <c r="K65" s="19">
        <f>IF(E65="","",E65*J65)</f>
        <v/>
      </c>
      <c r="L65" s="19">
        <f>IF(E65="","",IF(I65=0,0,E65/I65))</f>
        <v/>
      </c>
      <c r="M65" s="19">
        <f>IF(E65="","",IF(F65=0,0,E65/F65*1000))</f>
        <v/>
      </c>
      <c r="N65" s="21">
        <f>IF(E65="","",IF(F65=0,0,H65/F65))</f>
        <v/>
      </c>
      <c r="O65" s="19">
        <f>IF(E65="","",IF(H65=0,0,E65/H65))</f>
        <v/>
      </c>
      <c r="P65" s="20">
        <f>IF(E65="","",IF(G65=0,0,F65/G65))</f>
        <v/>
      </c>
      <c r="Q65" s="11">
        <f>IF(E65="","",IF(AND(C65&lt;&gt;"Vendas",I65=0),"Objetivo não é venda",IF(E65&lt;INV_MIN,"Amostra pequena",IF(I65=0,"Sem compras",IF(J65&lt;BREAKEVEN,"Abaixo do break-even",IF(J65&lt;BREAKEVEN*FATOR_SEG,"Atenção, margem apertada",IF(J65&gt;=ROAS_REF,IF(I65&gt;=COMPRAS_MIN,IF(P65&gt;=FREQ_ALERTA,"Escalar com cautela (frequência)","Escalar"),"Promissor, poucas compras"),"Manter e otimizar")))))))</f>
        <v/>
      </c>
    </row>
    <row r="66">
      <c r="A66" s="40" t="n"/>
      <c r="B66" s="32" t="n"/>
      <c r="C66" s="32" t="n"/>
      <c r="D66" s="32" t="n"/>
      <c r="E66" s="55" t="n"/>
      <c r="F66" s="56" t="n"/>
      <c r="G66" s="56" t="n"/>
      <c r="H66" s="56" t="n"/>
      <c r="I66" s="56" t="n"/>
      <c r="J66" s="57" t="n"/>
      <c r="K66" s="19">
        <f>IF(E66="","",E66*J66)</f>
        <v/>
      </c>
      <c r="L66" s="19">
        <f>IF(E66="","",IF(I66=0,0,E66/I66))</f>
        <v/>
      </c>
      <c r="M66" s="19">
        <f>IF(E66="","",IF(F66=0,0,E66/F66*1000))</f>
        <v/>
      </c>
      <c r="N66" s="21">
        <f>IF(E66="","",IF(F66=0,0,H66/F66))</f>
        <v/>
      </c>
      <c r="O66" s="19">
        <f>IF(E66="","",IF(H66=0,0,E66/H66))</f>
        <v/>
      </c>
      <c r="P66" s="20">
        <f>IF(E66="","",IF(G66=0,0,F66/G66))</f>
        <v/>
      </c>
      <c r="Q66" s="11">
        <f>IF(E66="","",IF(AND(C66&lt;&gt;"Vendas",I66=0),"Objetivo não é venda",IF(E66&lt;INV_MIN,"Amostra pequena",IF(I66=0,"Sem compras",IF(J66&lt;BREAKEVEN,"Abaixo do break-even",IF(J66&lt;BREAKEVEN*FATOR_SEG,"Atenção, margem apertada",IF(J66&gt;=ROAS_REF,IF(I66&gt;=COMPRAS_MIN,IF(P66&gt;=FREQ_ALERTA,"Escalar com cautela (frequência)","Escalar"),"Promissor, poucas compras"),"Manter e otimizar")))))))</f>
        <v/>
      </c>
    </row>
    <row r="67">
      <c r="A67" s="40" t="n"/>
      <c r="B67" s="32" t="n"/>
      <c r="C67" s="32" t="n"/>
      <c r="D67" s="32" t="n"/>
      <c r="E67" s="55" t="n"/>
      <c r="F67" s="56" t="n"/>
      <c r="G67" s="56" t="n"/>
      <c r="H67" s="56" t="n"/>
      <c r="I67" s="56" t="n"/>
      <c r="J67" s="57" t="n"/>
      <c r="K67" s="19">
        <f>IF(E67="","",E67*J67)</f>
        <v/>
      </c>
      <c r="L67" s="19">
        <f>IF(E67="","",IF(I67=0,0,E67/I67))</f>
        <v/>
      </c>
      <c r="M67" s="19">
        <f>IF(E67="","",IF(F67=0,0,E67/F67*1000))</f>
        <v/>
      </c>
      <c r="N67" s="21">
        <f>IF(E67="","",IF(F67=0,0,H67/F67))</f>
        <v/>
      </c>
      <c r="O67" s="19">
        <f>IF(E67="","",IF(H67=0,0,E67/H67))</f>
        <v/>
      </c>
      <c r="P67" s="20">
        <f>IF(E67="","",IF(G67=0,0,F67/G67))</f>
        <v/>
      </c>
      <c r="Q67" s="11">
        <f>IF(E67="","",IF(AND(C67&lt;&gt;"Vendas",I67=0),"Objetivo não é venda",IF(E67&lt;INV_MIN,"Amostra pequena",IF(I67=0,"Sem compras",IF(J67&lt;BREAKEVEN,"Abaixo do break-even",IF(J67&lt;BREAKEVEN*FATOR_SEG,"Atenção, margem apertada",IF(J67&gt;=ROAS_REF,IF(I67&gt;=COMPRAS_MIN,IF(P67&gt;=FREQ_ALERTA,"Escalar com cautela (frequência)","Escalar"),"Promissor, poucas compras"),"Manter e otimizar")))))))</f>
        <v/>
      </c>
    </row>
    <row r="68">
      <c r="A68" s="40" t="n"/>
      <c r="B68" s="32" t="n"/>
      <c r="C68" s="32" t="n"/>
      <c r="D68" s="32" t="n"/>
      <c r="E68" s="55" t="n"/>
      <c r="F68" s="56" t="n"/>
      <c r="G68" s="56" t="n"/>
      <c r="H68" s="56" t="n"/>
      <c r="I68" s="56" t="n"/>
      <c r="J68" s="57" t="n"/>
      <c r="K68" s="19">
        <f>IF(E68="","",E68*J68)</f>
        <v/>
      </c>
      <c r="L68" s="19">
        <f>IF(E68="","",IF(I68=0,0,E68/I68))</f>
        <v/>
      </c>
      <c r="M68" s="19">
        <f>IF(E68="","",IF(F68=0,0,E68/F68*1000))</f>
        <v/>
      </c>
      <c r="N68" s="21">
        <f>IF(E68="","",IF(F68=0,0,H68/F68))</f>
        <v/>
      </c>
      <c r="O68" s="19">
        <f>IF(E68="","",IF(H68=0,0,E68/H68))</f>
        <v/>
      </c>
      <c r="P68" s="20">
        <f>IF(E68="","",IF(G68=0,0,F68/G68))</f>
        <v/>
      </c>
      <c r="Q68" s="11">
        <f>IF(E68="","",IF(AND(C68&lt;&gt;"Vendas",I68=0),"Objetivo não é venda",IF(E68&lt;INV_MIN,"Amostra pequena",IF(I68=0,"Sem compras",IF(J68&lt;BREAKEVEN,"Abaixo do break-even",IF(J68&lt;BREAKEVEN*FATOR_SEG,"Atenção, margem apertada",IF(J68&gt;=ROAS_REF,IF(I68&gt;=COMPRAS_MIN,IF(P68&gt;=FREQ_ALERTA,"Escalar com cautela (frequência)","Escalar"),"Promissor, poucas compras"),"Manter e otimizar")))))))</f>
        <v/>
      </c>
    </row>
    <row r="69">
      <c r="A69" s="40" t="n"/>
      <c r="B69" s="32" t="n"/>
      <c r="C69" s="32" t="n"/>
      <c r="D69" s="32" t="n"/>
      <c r="E69" s="55" t="n"/>
      <c r="F69" s="56" t="n"/>
      <c r="G69" s="56" t="n"/>
      <c r="H69" s="56" t="n"/>
      <c r="I69" s="56" t="n"/>
      <c r="J69" s="57" t="n"/>
      <c r="K69" s="19">
        <f>IF(E69="","",E69*J69)</f>
        <v/>
      </c>
      <c r="L69" s="19">
        <f>IF(E69="","",IF(I69=0,0,E69/I69))</f>
        <v/>
      </c>
      <c r="M69" s="19">
        <f>IF(E69="","",IF(F69=0,0,E69/F69*1000))</f>
        <v/>
      </c>
      <c r="N69" s="21">
        <f>IF(E69="","",IF(F69=0,0,H69/F69))</f>
        <v/>
      </c>
      <c r="O69" s="19">
        <f>IF(E69="","",IF(H69=0,0,E69/H69))</f>
        <v/>
      </c>
      <c r="P69" s="20">
        <f>IF(E69="","",IF(G69=0,0,F69/G69))</f>
        <v/>
      </c>
      <c r="Q69" s="11">
        <f>IF(E69="","",IF(AND(C69&lt;&gt;"Vendas",I69=0),"Objetivo não é venda",IF(E69&lt;INV_MIN,"Amostra pequena",IF(I69=0,"Sem compras",IF(J69&lt;BREAKEVEN,"Abaixo do break-even",IF(J69&lt;BREAKEVEN*FATOR_SEG,"Atenção, margem apertada",IF(J69&gt;=ROAS_REF,IF(I69&gt;=COMPRAS_MIN,IF(P69&gt;=FREQ_ALERTA,"Escalar com cautela (frequência)","Escalar"),"Promissor, poucas compras"),"Manter e otimizar")))))))</f>
        <v/>
      </c>
    </row>
    <row r="70">
      <c r="A70" s="40" t="n"/>
      <c r="B70" s="32" t="n"/>
      <c r="C70" s="32" t="n"/>
      <c r="D70" s="32" t="n"/>
      <c r="E70" s="55" t="n"/>
      <c r="F70" s="56" t="n"/>
      <c r="G70" s="56" t="n"/>
      <c r="H70" s="56" t="n"/>
      <c r="I70" s="56" t="n"/>
      <c r="J70" s="57" t="n"/>
      <c r="K70" s="19">
        <f>IF(E70="","",E70*J70)</f>
        <v/>
      </c>
      <c r="L70" s="19">
        <f>IF(E70="","",IF(I70=0,0,E70/I70))</f>
        <v/>
      </c>
      <c r="M70" s="19">
        <f>IF(E70="","",IF(F70=0,0,E70/F70*1000))</f>
        <v/>
      </c>
      <c r="N70" s="21">
        <f>IF(E70="","",IF(F70=0,0,H70/F70))</f>
        <v/>
      </c>
      <c r="O70" s="19">
        <f>IF(E70="","",IF(H70=0,0,E70/H70))</f>
        <v/>
      </c>
      <c r="P70" s="20">
        <f>IF(E70="","",IF(G70=0,0,F70/G70))</f>
        <v/>
      </c>
      <c r="Q70" s="11">
        <f>IF(E70="","",IF(AND(C70&lt;&gt;"Vendas",I70=0),"Objetivo não é venda",IF(E70&lt;INV_MIN,"Amostra pequena",IF(I70=0,"Sem compras",IF(J70&lt;BREAKEVEN,"Abaixo do break-even",IF(J70&lt;BREAKEVEN*FATOR_SEG,"Atenção, margem apertada",IF(J70&gt;=ROAS_REF,IF(I70&gt;=COMPRAS_MIN,IF(P70&gt;=FREQ_ALERTA,"Escalar com cautela (frequência)","Escalar"),"Promissor, poucas compras"),"Manter e otimizar")))))))</f>
        <v/>
      </c>
    </row>
    <row r="71">
      <c r="A71" s="40" t="n"/>
      <c r="B71" s="32" t="n"/>
      <c r="C71" s="32" t="n"/>
      <c r="D71" s="32" t="n"/>
      <c r="E71" s="55" t="n"/>
      <c r="F71" s="56" t="n"/>
      <c r="G71" s="56" t="n"/>
      <c r="H71" s="56" t="n"/>
      <c r="I71" s="56" t="n"/>
      <c r="J71" s="57" t="n"/>
      <c r="K71" s="19">
        <f>IF(E71="","",E71*J71)</f>
        <v/>
      </c>
      <c r="L71" s="19">
        <f>IF(E71="","",IF(I71=0,0,E71/I71))</f>
        <v/>
      </c>
      <c r="M71" s="19">
        <f>IF(E71="","",IF(F71=0,0,E71/F71*1000))</f>
        <v/>
      </c>
      <c r="N71" s="21">
        <f>IF(E71="","",IF(F71=0,0,H71/F71))</f>
        <v/>
      </c>
      <c r="O71" s="19">
        <f>IF(E71="","",IF(H71=0,0,E71/H71))</f>
        <v/>
      </c>
      <c r="P71" s="20">
        <f>IF(E71="","",IF(G71=0,0,F71/G71))</f>
        <v/>
      </c>
      <c r="Q71" s="11">
        <f>IF(E71="","",IF(AND(C71&lt;&gt;"Vendas",I71=0),"Objetivo não é venda",IF(E71&lt;INV_MIN,"Amostra pequena",IF(I71=0,"Sem compras",IF(J71&lt;BREAKEVEN,"Abaixo do break-even",IF(J71&lt;BREAKEVEN*FATOR_SEG,"Atenção, margem apertada",IF(J71&gt;=ROAS_REF,IF(I71&gt;=COMPRAS_MIN,IF(P71&gt;=FREQ_ALERTA,"Escalar com cautela (frequência)","Escalar"),"Promissor, poucas compras"),"Manter e otimizar")))))))</f>
        <v/>
      </c>
    </row>
    <row r="72">
      <c r="A72" s="40" t="n"/>
      <c r="B72" s="32" t="n"/>
      <c r="C72" s="32" t="n"/>
      <c r="D72" s="32" t="n"/>
      <c r="E72" s="55" t="n"/>
      <c r="F72" s="56" t="n"/>
      <c r="G72" s="56" t="n"/>
      <c r="H72" s="56" t="n"/>
      <c r="I72" s="56" t="n"/>
      <c r="J72" s="57" t="n"/>
      <c r="K72" s="19">
        <f>IF(E72="","",E72*J72)</f>
        <v/>
      </c>
      <c r="L72" s="19">
        <f>IF(E72="","",IF(I72=0,0,E72/I72))</f>
        <v/>
      </c>
      <c r="M72" s="19">
        <f>IF(E72="","",IF(F72=0,0,E72/F72*1000))</f>
        <v/>
      </c>
      <c r="N72" s="21">
        <f>IF(E72="","",IF(F72=0,0,H72/F72))</f>
        <v/>
      </c>
      <c r="O72" s="19">
        <f>IF(E72="","",IF(H72=0,0,E72/H72))</f>
        <v/>
      </c>
      <c r="P72" s="20">
        <f>IF(E72="","",IF(G72=0,0,F72/G72))</f>
        <v/>
      </c>
      <c r="Q72" s="11">
        <f>IF(E72="","",IF(AND(C72&lt;&gt;"Vendas",I72=0),"Objetivo não é venda",IF(E72&lt;INV_MIN,"Amostra pequena",IF(I72=0,"Sem compras",IF(J72&lt;BREAKEVEN,"Abaixo do break-even",IF(J72&lt;BREAKEVEN*FATOR_SEG,"Atenção, margem apertada",IF(J72&gt;=ROAS_REF,IF(I72&gt;=COMPRAS_MIN,IF(P72&gt;=FREQ_ALERTA,"Escalar com cautela (frequência)","Escalar"),"Promissor, poucas compras"),"Manter e otimizar")))))))</f>
        <v/>
      </c>
    </row>
    <row r="73">
      <c r="A73" s="40" t="n"/>
      <c r="B73" s="32" t="n"/>
      <c r="C73" s="32" t="n"/>
      <c r="D73" s="32" t="n"/>
      <c r="E73" s="55" t="n"/>
      <c r="F73" s="56" t="n"/>
      <c r="G73" s="56" t="n"/>
      <c r="H73" s="56" t="n"/>
      <c r="I73" s="56" t="n"/>
      <c r="J73" s="57" t="n"/>
      <c r="K73" s="19">
        <f>IF(E73="","",E73*J73)</f>
        <v/>
      </c>
      <c r="L73" s="19">
        <f>IF(E73="","",IF(I73=0,0,E73/I73))</f>
        <v/>
      </c>
      <c r="M73" s="19">
        <f>IF(E73="","",IF(F73=0,0,E73/F73*1000))</f>
        <v/>
      </c>
      <c r="N73" s="21">
        <f>IF(E73="","",IF(F73=0,0,H73/F73))</f>
        <v/>
      </c>
      <c r="O73" s="19">
        <f>IF(E73="","",IF(H73=0,0,E73/H73))</f>
        <v/>
      </c>
      <c r="P73" s="20">
        <f>IF(E73="","",IF(G73=0,0,F73/G73))</f>
        <v/>
      </c>
      <c r="Q73" s="11">
        <f>IF(E73="","",IF(AND(C73&lt;&gt;"Vendas",I73=0),"Objetivo não é venda",IF(E73&lt;INV_MIN,"Amostra pequena",IF(I73=0,"Sem compras",IF(J73&lt;BREAKEVEN,"Abaixo do break-even",IF(J73&lt;BREAKEVEN*FATOR_SEG,"Atenção, margem apertada",IF(J73&gt;=ROAS_REF,IF(I73&gt;=COMPRAS_MIN,IF(P73&gt;=FREQ_ALERTA,"Escalar com cautela (frequência)","Escalar"),"Promissor, poucas compras"),"Manter e otimizar")))))))</f>
        <v/>
      </c>
    </row>
    <row r="74">
      <c r="A74" s="40" t="n"/>
      <c r="B74" s="32" t="n"/>
      <c r="C74" s="32" t="n"/>
      <c r="D74" s="32" t="n"/>
      <c r="E74" s="55" t="n"/>
      <c r="F74" s="56" t="n"/>
      <c r="G74" s="56" t="n"/>
      <c r="H74" s="56" t="n"/>
      <c r="I74" s="56" t="n"/>
      <c r="J74" s="57" t="n"/>
      <c r="K74" s="19">
        <f>IF(E74="","",E74*J74)</f>
        <v/>
      </c>
      <c r="L74" s="19">
        <f>IF(E74="","",IF(I74=0,0,E74/I74))</f>
        <v/>
      </c>
      <c r="M74" s="19">
        <f>IF(E74="","",IF(F74=0,0,E74/F74*1000))</f>
        <v/>
      </c>
      <c r="N74" s="21">
        <f>IF(E74="","",IF(F74=0,0,H74/F74))</f>
        <v/>
      </c>
      <c r="O74" s="19">
        <f>IF(E74="","",IF(H74=0,0,E74/H74))</f>
        <v/>
      </c>
      <c r="P74" s="20">
        <f>IF(E74="","",IF(G74=0,0,F74/G74))</f>
        <v/>
      </c>
      <c r="Q74" s="11">
        <f>IF(E74="","",IF(AND(C74&lt;&gt;"Vendas",I74=0),"Objetivo não é venda",IF(E74&lt;INV_MIN,"Amostra pequena",IF(I74=0,"Sem compras",IF(J74&lt;BREAKEVEN,"Abaixo do break-even",IF(J74&lt;BREAKEVEN*FATOR_SEG,"Atenção, margem apertada",IF(J74&gt;=ROAS_REF,IF(I74&gt;=COMPRAS_MIN,IF(P74&gt;=FREQ_ALERTA,"Escalar com cautela (frequência)","Escalar"),"Promissor, poucas compras"),"Manter e otimizar")))))))</f>
        <v/>
      </c>
    </row>
    <row r="75">
      <c r="A75" s="40" t="n"/>
      <c r="B75" s="32" t="n"/>
      <c r="C75" s="32" t="n"/>
      <c r="D75" s="32" t="n"/>
      <c r="E75" s="55" t="n"/>
      <c r="F75" s="56" t="n"/>
      <c r="G75" s="56" t="n"/>
      <c r="H75" s="56" t="n"/>
      <c r="I75" s="56" t="n"/>
      <c r="J75" s="57" t="n"/>
      <c r="K75" s="19">
        <f>IF(E75="","",E75*J75)</f>
        <v/>
      </c>
      <c r="L75" s="19">
        <f>IF(E75="","",IF(I75=0,0,E75/I75))</f>
        <v/>
      </c>
      <c r="M75" s="19">
        <f>IF(E75="","",IF(F75=0,0,E75/F75*1000))</f>
        <v/>
      </c>
      <c r="N75" s="21">
        <f>IF(E75="","",IF(F75=0,0,H75/F75))</f>
        <v/>
      </c>
      <c r="O75" s="19">
        <f>IF(E75="","",IF(H75=0,0,E75/H75))</f>
        <v/>
      </c>
      <c r="P75" s="20">
        <f>IF(E75="","",IF(G75=0,0,F75/G75))</f>
        <v/>
      </c>
      <c r="Q75" s="11">
        <f>IF(E75="","",IF(AND(C75&lt;&gt;"Vendas",I75=0),"Objetivo não é venda",IF(E75&lt;INV_MIN,"Amostra pequena",IF(I75=0,"Sem compras",IF(J75&lt;BREAKEVEN,"Abaixo do break-even",IF(J75&lt;BREAKEVEN*FATOR_SEG,"Atenção, margem apertada",IF(J75&gt;=ROAS_REF,IF(I75&gt;=COMPRAS_MIN,IF(P75&gt;=FREQ_ALERTA,"Escalar com cautela (frequência)","Escalar"),"Promissor, poucas compras"),"Manter e otimizar")))))))</f>
        <v/>
      </c>
    </row>
    <row r="76">
      <c r="A76" s="40" t="n"/>
      <c r="B76" s="32" t="n"/>
      <c r="C76" s="32" t="n"/>
      <c r="D76" s="32" t="n"/>
      <c r="E76" s="55" t="n"/>
      <c r="F76" s="56" t="n"/>
      <c r="G76" s="56" t="n"/>
      <c r="H76" s="56" t="n"/>
      <c r="I76" s="56" t="n"/>
      <c r="J76" s="57" t="n"/>
      <c r="K76" s="19">
        <f>IF(E76="","",E76*J76)</f>
        <v/>
      </c>
      <c r="L76" s="19">
        <f>IF(E76="","",IF(I76=0,0,E76/I76))</f>
        <v/>
      </c>
      <c r="M76" s="19">
        <f>IF(E76="","",IF(F76=0,0,E76/F76*1000))</f>
        <v/>
      </c>
      <c r="N76" s="21">
        <f>IF(E76="","",IF(F76=0,0,H76/F76))</f>
        <v/>
      </c>
      <c r="O76" s="19">
        <f>IF(E76="","",IF(H76=0,0,E76/H76))</f>
        <v/>
      </c>
      <c r="P76" s="20">
        <f>IF(E76="","",IF(G76=0,0,F76/G76))</f>
        <v/>
      </c>
      <c r="Q76" s="11">
        <f>IF(E76="","",IF(AND(C76&lt;&gt;"Vendas",I76=0),"Objetivo não é venda",IF(E76&lt;INV_MIN,"Amostra pequena",IF(I76=0,"Sem compras",IF(J76&lt;BREAKEVEN,"Abaixo do break-even",IF(J76&lt;BREAKEVEN*FATOR_SEG,"Atenção, margem apertada",IF(J76&gt;=ROAS_REF,IF(I76&gt;=COMPRAS_MIN,IF(P76&gt;=FREQ_ALERTA,"Escalar com cautela (frequência)","Escalar"),"Promissor, poucas compras"),"Manter e otimizar")))))))</f>
        <v/>
      </c>
    </row>
    <row r="77">
      <c r="A77" s="40" t="n"/>
      <c r="B77" s="32" t="n"/>
      <c r="C77" s="32" t="n"/>
      <c r="D77" s="32" t="n"/>
      <c r="E77" s="55" t="n"/>
      <c r="F77" s="56" t="n"/>
      <c r="G77" s="56" t="n"/>
      <c r="H77" s="56" t="n"/>
      <c r="I77" s="56" t="n"/>
      <c r="J77" s="57" t="n"/>
      <c r="K77" s="19">
        <f>IF(E77="","",E77*J77)</f>
        <v/>
      </c>
      <c r="L77" s="19">
        <f>IF(E77="","",IF(I77=0,0,E77/I77))</f>
        <v/>
      </c>
      <c r="M77" s="19">
        <f>IF(E77="","",IF(F77=0,0,E77/F77*1000))</f>
        <v/>
      </c>
      <c r="N77" s="21">
        <f>IF(E77="","",IF(F77=0,0,H77/F77))</f>
        <v/>
      </c>
      <c r="O77" s="19">
        <f>IF(E77="","",IF(H77=0,0,E77/H77))</f>
        <v/>
      </c>
      <c r="P77" s="20">
        <f>IF(E77="","",IF(G77=0,0,F77/G77))</f>
        <v/>
      </c>
      <c r="Q77" s="11">
        <f>IF(E77="","",IF(AND(C77&lt;&gt;"Vendas",I77=0),"Objetivo não é venda",IF(E77&lt;INV_MIN,"Amostra pequena",IF(I77=0,"Sem compras",IF(J77&lt;BREAKEVEN,"Abaixo do break-even",IF(J77&lt;BREAKEVEN*FATOR_SEG,"Atenção, margem apertada",IF(J77&gt;=ROAS_REF,IF(I77&gt;=COMPRAS_MIN,IF(P77&gt;=FREQ_ALERTA,"Escalar com cautela (frequência)","Escalar"),"Promissor, poucas compras"),"Manter e otimizar")))))))</f>
        <v/>
      </c>
    </row>
    <row r="78">
      <c r="A78" s="40" t="n"/>
      <c r="B78" s="32" t="n"/>
      <c r="C78" s="32" t="n"/>
      <c r="D78" s="32" t="n"/>
      <c r="E78" s="55" t="n"/>
      <c r="F78" s="56" t="n"/>
      <c r="G78" s="56" t="n"/>
      <c r="H78" s="56" t="n"/>
      <c r="I78" s="56" t="n"/>
      <c r="J78" s="57" t="n"/>
      <c r="K78" s="19">
        <f>IF(E78="","",E78*J78)</f>
        <v/>
      </c>
      <c r="L78" s="19">
        <f>IF(E78="","",IF(I78=0,0,E78/I78))</f>
        <v/>
      </c>
      <c r="M78" s="19">
        <f>IF(E78="","",IF(F78=0,0,E78/F78*1000))</f>
        <v/>
      </c>
      <c r="N78" s="21">
        <f>IF(E78="","",IF(F78=0,0,H78/F78))</f>
        <v/>
      </c>
      <c r="O78" s="19">
        <f>IF(E78="","",IF(H78=0,0,E78/H78))</f>
        <v/>
      </c>
      <c r="P78" s="20">
        <f>IF(E78="","",IF(G78=0,0,F78/G78))</f>
        <v/>
      </c>
      <c r="Q78" s="11">
        <f>IF(E78="","",IF(AND(C78&lt;&gt;"Vendas",I78=0),"Objetivo não é venda",IF(E78&lt;INV_MIN,"Amostra pequena",IF(I78=0,"Sem compras",IF(J78&lt;BREAKEVEN,"Abaixo do break-even",IF(J78&lt;BREAKEVEN*FATOR_SEG,"Atenção, margem apertada",IF(J78&gt;=ROAS_REF,IF(I78&gt;=COMPRAS_MIN,IF(P78&gt;=FREQ_ALERTA,"Escalar com cautela (frequência)","Escalar"),"Promissor, poucas compras"),"Manter e otimizar")))))))</f>
        <v/>
      </c>
    </row>
    <row r="79">
      <c r="A79" s="40" t="n"/>
      <c r="B79" s="32" t="n"/>
      <c r="C79" s="32" t="n"/>
      <c r="D79" s="32" t="n"/>
      <c r="E79" s="55" t="n"/>
      <c r="F79" s="56" t="n"/>
      <c r="G79" s="56" t="n"/>
      <c r="H79" s="56" t="n"/>
      <c r="I79" s="56" t="n"/>
      <c r="J79" s="57" t="n"/>
      <c r="K79" s="19">
        <f>IF(E79="","",E79*J79)</f>
        <v/>
      </c>
      <c r="L79" s="19">
        <f>IF(E79="","",IF(I79=0,0,E79/I79))</f>
        <v/>
      </c>
      <c r="M79" s="19">
        <f>IF(E79="","",IF(F79=0,0,E79/F79*1000))</f>
        <v/>
      </c>
      <c r="N79" s="21">
        <f>IF(E79="","",IF(F79=0,0,H79/F79))</f>
        <v/>
      </c>
      <c r="O79" s="19">
        <f>IF(E79="","",IF(H79=0,0,E79/H79))</f>
        <v/>
      </c>
      <c r="P79" s="20">
        <f>IF(E79="","",IF(G79=0,0,F79/G79))</f>
        <v/>
      </c>
      <c r="Q79" s="11">
        <f>IF(E79="","",IF(AND(C79&lt;&gt;"Vendas",I79=0),"Objetivo não é venda",IF(E79&lt;INV_MIN,"Amostra pequena",IF(I79=0,"Sem compras",IF(J79&lt;BREAKEVEN,"Abaixo do break-even",IF(J79&lt;BREAKEVEN*FATOR_SEG,"Atenção, margem apertada",IF(J79&gt;=ROAS_REF,IF(I79&gt;=COMPRAS_MIN,IF(P79&gt;=FREQ_ALERTA,"Escalar com cautela (frequência)","Escalar"),"Promissor, poucas compras"),"Manter e otimizar")))))))</f>
        <v/>
      </c>
    </row>
    <row r="80">
      <c r="A80" s="40" t="n"/>
      <c r="B80" s="32" t="n"/>
      <c r="C80" s="32" t="n"/>
      <c r="D80" s="32" t="n"/>
      <c r="E80" s="55" t="n"/>
      <c r="F80" s="56" t="n"/>
      <c r="G80" s="56" t="n"/>
      <c r="H80" s="56" t="n"/>
      <c r="I80" s="56" t="n"/>
      <c r="J80" s="57" t="n"/>
      <c r="K80" s="19">
        <f>IF(E80="","",E80*J80)</f>
        <v/>
      </c>
      <c r="L80" s="19">
        <f>IF(E80="","",IF(I80=0,0,E80/I80))</f>
        <v/>
      </c>
      <c r="M80" s="19">
        <f>IF(E80="","",IF(F80=0,0,E80/F80*1000))</f>
        <v/>
      </c>
      <c r="N80" s="21">
        <f>IF(E80="","",IF(F80=0,0,H80/F80))</f>
        <v/>
      </c>
      <c r="O80" s="19">
        <f>IF(E80="","",IF(H80=0,0,E80/H80))</f>
        <v/>
      </c>
      <c r="P80" s="20">
        <f>IF(E80="","",IF(G80=0,0,F80/G80))</f>
        <v/>
      </c>
      <c r="Q80" s="11">
        <f>IF(E80="","",IF(AND(C80&lt;&gt;"Vendas",I80=0),"Objetivo não é venda",IF(E80&lt;INV_MIN,"Amostra pequena",IF(I80=0,"Sem compras",IF(J80&lt;BREAKEVEN,"Abaixo do break-even",IF(J80&lt;BREAKEVEN*FATOR_SEG,"Atenção, margem apertada",IF(J80&gt;=ROAS_REF,IF(I80&gt;=COMPRAS_MIN,IF(P80&gt;=FREQ_ALERTA,"Escalar com cautela (frequência)","Escalar"),"Promissor, poucas compras"),"Manter e otimizar")))))))</f>
        <v/>
      </c>
    </row>
    <row r="81">
      <c r="A81" s="40" t="n"/>
      <c r="B81" s="32" t="n"/>
      <c r="C81" s="32" t="n"/>
      <c r="D81" s="32" t="n"/>
      <c r="E81" s="55" t="n"/>
      <c r="F81" s="56" t="n"/>
      <c r="G81" s="56" t="n"/>
      <c r="H81" s="56" t="n"/>
      <c r="I81" s="56" t="n"/>
      <c r="J81" s="57" t="n"/>
      <c r="K81" s="19">
        <f>IF(E81="","",E81*J81)</f>
        <v/>
      </c>
      <c r="L81" s="19">
        <f>IF(E81="","",IF(I81=0,0,E81/I81))</f>
        <v/>
      </c>
      <c r="M81" s="19">
        <f>IF(E81="","",IF(F81=0,0,E81/F81*1000))</f>
        <v/>
      </c>
      <c r="N81" s="21">
        <f>IF(E81="","",IF(F81=0,0,H81/F81))</f>
        <v/>
      </c>
      <c r="O81" s="19">
        <f>IF(E81="","",IF(H81=0,0,E81/H81))</f>
        <v/>
      </c>
      <c r="P81" s="20">
        <f>IF(E81="","",IF(G81=0,0,F81/G81))</f>
        <v/>
      </c>
      <c r="Q81" s="11">
        <f>IF(E81="","",IF(AND(C81&lt;&gt;"Vendas",I81=0),"Objetivo não é venda",IF(E81&lt;INV_MIN,"Amostra pequena",IF(I81=0,"Sem compras",IF(J81&lt;BREAKEVEN,"Abaixo do break-even",IF(J81&lt;BREAKEVEN*FATOR_SEG,"Atenção, margem apertada",IF(J81&gt;=ROAS_REF,IF(I81&gt;=COMPRAS_MIN,IF(P81&gt;=FREQ_ALERTA,"Escalar com cautela (frequência)","Escalar"),"Promissor, poucas compras"),"Manter e otimizar")))))))</f>
        <v/>
      </c>
    </row>
    <row r="82">
      <c r="A82" s="40" t="n"/>
      <c r="B82" s="32" t="n"/>
      <c r="C82" s="32" t="n"/>
      <c r="D82" s="32" t="n"/>
      <c r="E82" s="55" t="n"/>
      <c r="F82" s="56" t="n"/>
      <c r="G82" s="56" t="n"/>
      <c r="H82" s="56" t="n"/>
      <c r="I82" s="56" t="n"/>
      <c r="J82" s="57" t="n"/>
      <c r="K82" s="19">
        <f>IF(E82="","",E82*J82)</f>
        <v/>
      </c>
      <c r="L82" s="19">
        <f>IF(E82="","",IF(I82=0,0,E82/I82))</f>
        <v/>
      </c>
      <c r="M82" s="19">
        <f>IF(E82="","",IF(F82=0,0,E82/F82*1000))</f>
        <v/>
      </c>
      <c r="N82" s="21">
        <f>IF(E82="","",IF(F82=0,0,H82/F82))</f>
        <v/>
      </c>
      <c r="O82" s="19">
        <f>IF(E82="","",IF(H82=0,0,E82/H82))</f>
        <v/>
      </c>
      <c r="P82" s="20">
        <f>IF(E82="","",IF(G82=0,0,F82/G82))</f>
        <v/>
      </c>
      <c r="Q82" s="11">
        <f>IF(E82="","",IF(AND(C82&lt;&gt;"Vendas",I82=0),"Objetivo não é venda",IF(E82&lt;INV_MIN,"Amostra pequena",IF(I82=0,"Sem compras",IF(J82&lt;BREAKEVEN,"Abaixo do break-even",IF(J82&lt;BREAKEVEN*FATOR_SEG,"Atenção, margem apertada",IF(J82&gt;=ROAS_REF,IF(I82&gt;=COMPRAS_MIN,IF(P82&gt;=FREQ_ALERTA,"Escalar com cautela (frequência)","Escalar"),"Promissor, poucas compras"),"Manter e otimizar")))))))</f>
        <v/>
      </c>
    </row>
    <row r="83">
      <c r="A83" s="40" t="n"/>
      <c r="B83" s="32" t="n"/>
      <c r="C83" s="32" t="n"/>
      <c r="D83" s="32" t="n"/>
      <c r="E83" s="55" t="n"/>
      <c r="F83" s="56" t="n"/>
      <c r="G83" s="56" t="n"/>
      <c r="H83" s="56" t="n"/>
      <c r="I83" s="56" t="n"/>
      <c r="J83" s="57" t="n"/>
      <c r="K83" s="19">
        <f>IF(E83="","",E83*J83)</f>
        <v/>
      </c>
      <c r="L83" s="19">
        <f>IF(E83="","",IF(I83=0,0,E83/I83))</f>
        <v/>
      </c>
      <c r="M83" s="19">
        <f>IF(E83="","",IF(F83=0,0,E83/F83*1000))</f>
        <v/>
      </c>
      <c r="N83" s="21">
        <f>IF(E83="","",IF(F83=0,0,H83/F83))</f>
        <v/>
      </c>
      <c r="O83" s="19">
        <f>IF(E83="","",IF(H83=0,0,E83/H83))</f>
        <v/>
      </c>
      <c r="P83" s="20">
        <f>IF(E83="","",IF(G83=0,0,F83/G83))</f>
        <v/>
      </c>
      <c r="Q83" s="11">
        <f>IF(E83="","",IF(AND(C83&lt;&gt;"Vendas",I83=0),"Objetivo não é venda",IF(E83&lt;INV_MIN,"Amostra pequena",IF(I83=0,"Sem compras",IF(J83&lt;BREAKEVEN,"Abaixo do break-even",IF(J83&lt;BREAKEVEN*FATOR_SEG,"Atenção, margem apertada",IF(J83&gt;=ROAS_REF,IF(I83&gt;=COMPRAS_MIN,IF(P83&gt;=FREQ_ALERTA,"Escalar com cautela (frequência)","Escalar"),"Promissor, poucas compras"),"Manter e otimizar")))))))</f>
        <v/>
      </c>
    </row>
    <row r="84">
      <c r="A84" s="40" t="n"/>
      <c r="B84" s="32" t="n"/>
      <c r="C84" s="32" t="n"/>
      <c r="D84" s="32" t="n"/>
      <c r="E84" s="55" t="n"/>
      <c r="F84" s="56" t="n"/>
      <c r="G84" s="56" t="n"/>
      <c r="H84" s="56" t="n"/>
      <c r="I84" s="56" t="n"/>
      <c r="J84" s="57" t="n"/>
      <c r="K84" s="19">
        <f>IF(E84="","",E84*J84)</f>
        <v/>
      </c>
      <c r="L84" s="19">
        <f>IF(E84="","",IF(I84=0,0,E84/I84))</f>
        <v/>
      </c>
      <c r="M84" s="19">
        <f>IF(E84="","",IF(F84=0,0,E84/F84*1000))</f>
        <v/>
      </c>
      <c r="N84" s="21">
        <f>IF(E84="","",IF(F84=0,0,H84/F84))</f>
        <v/>
      </c>
      <c r="O84" s="19">
        <f>IF(E84="","",IF(H84=0,0,E84/H84))</f>
        <v/>
      </c>
      <c r="P84" s="20">
        <f>IF(E84="","",IF(G84=0,0,F84/G84))</f>
        <v/>
      </c>
      <c r="Q84" s="11">
        <f>IF(E84="","",IF(AND(C84&lt;&gt;"Vendas",I84=0),"Objetivo não é venda",IF(E84&lt;INV_MIN,"Amostra pequena",IF(I84=0,"Sem compras",IF(J84&lt;BREAKEVEN,"Abaixo do break-even",IF(J84&lt;BREAKEVEN*FATOR_SEG,"Atenção, margem apertada",IF(J84&gt;=ROAS_REF,IF(I84&gt;=COMPRAS_MIN,IF(P84&gt;=FREQ_ALERTA,"Escalar com cautela (frequência)","Escalar"),"Promissor, poucas compras"),"Manter e otimizar")))))))</f>
        <v/>
      </c>
    </row>
  </sheetData>
  <autoFilter ref="A4:Q84"/>
  <conditionalFormatting sqref="Q5:Q84">
    <cfRule type="expression" priority="1" dxfId="3">
      <formula>ISNUMBER(SEARCH("Escalar",Q5))</formula>
    </cfRule>
    <cfRule type="expression" priority="2" dxfId="4">
      <formula>ISNUMBER(SEARCH("Promissor",Q5))</formula>
    </cfRule>
    <cfRule type="expression" priority="3" dxfId="5">
      <formula>ISNUMBER(SEARCH("Manter",Q5))</formula>
    </cfRule>
    <cfRule type="expression" priority="4" dxfId="0">
      <formula>ISNUMBER(SEARCH("Atenção",Q5))</formula>
    </cfRule>
    <cfRule type="expression" priority="5" dxfId="2">
      <formula>ISNUMBER(SEARCH("Abaixo",Q5))</formula>
    </cfRule>
    <cfRule type="expression" priority="6" dxfId="2">
      <formula>ISNUMBER(SEARCH("Sem compras",Q5))</formula>
    </cfRule>
    <cfRule type="expression" priority="7" dxfId="1">
      <formula>ISNUMBER(SEARCH("Amostra",Q5))</formula>
    </cfRule>
    <cfRule type="expression" priority="8" dxfId="1">
      <formula>ISNUMBER(SEARCH("Objetivo",Q5))</formula>
    </cfRule>
  </conditionalFormatting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2E75B6"/>
    <outlinePr summaryBelow="1" summaryRight="1"/>
    <pageSetUpPr/>
  </sheetPr>
  <dimension ref="A1:O17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4" customWidth="1" min="2" max="2"/>
    <col width="15" customWidth="1" min="3" max="3"/>
    <col width="52" customWidth="1" min="4" max="4"/>
    <col width="14" customWidth="1" min="5" max="5"/>
    <col width="12" customWidth="1" min="6" max="6"/>
    <col width="12" customWidth="1" min="7" max="7"/>
    <col width="10" customWidth="1" min="8" max="8"/>
    <col width="10" customWidth="1" min="9" max="9"/>
    <col width="15" customWidth="1" min="10" max="10"/>
    <col width="12" customWidth="1" min="11" max="11"/>
    <col width="11" customWidth="1" min="12" max="12"/>
    <col width="10" customWidth="1" min="13" max="13"/>
    <col width="11" customWidth="1" min="14" max="14"/>
    <col width="34" customWidth="1" min="15" max="15"/>
  </cols>
  <sheetData>
    <row r="1">
      <c r="A1" s="1" t="inlineStr">
        <is>
          <t>Base de anúncios</t>
        </is>
      </c>
    </row>
    <row r="2">
      <c r="A2" s="2" t="inlineStr">
        <is>
          <t>Uma linha por anúncio e mês. Anúncios com investimento muito baixo ficaram fora da extração.</t>
        </is>
      </c>
    </row>
    <row r="4" ht="32" customHeight="1">
      <c r="A4" s="7" t="inlineStr">
        <is>
          <t>Mês</t>
        </is>
      </c>
      <c r="B4" s="7" t="inlineStr">
        <is>
          <t>Campanha</t>
        </is>
      </c>
      <c r="C4" s="7" t="inlineStr">
        <is>
          <t>Objetivo</t>
        </is>
      </c>
      <c r="D4" s="7" t="inlineStr">
        <is>
          <t>Anúncio</t>
        </is>
      </c>
      <c r="E4" s="7" t="inlineStr">
        <is>
          <t>Investimento</t>
        </is>
      </c>
      <c r="F4" s="7" t="inlineStr">
        <is>
          <t>Impressões</t>
        </is>
      </c>
      <c r="G4" s="7" t="inlineStr">
        <is>
          <t>Cliques no link</t>
        </is>
      </c>
      <c r="H4" s="7" t="inlineStr">
        <is>
          <t>Compras</t>
        </is>
      </c>
      <c r="I4" s="7" t="inlineStr">
        <is>
          <t>ROAS Meta</t>
        </is>
      </c>
      <c r="J4" s="7" t="inlineStr">
        <is>
          <t>Receita atribuída</t>
        </is>
      </c>
      <c r="K4" s="7" t="inlineStr">
        <is>
          <t>CPA</t>
        </is>
      </c>
      <c r="L4" s="7" t="inlineStr">
        <is>
          <t>CPM</t>
        </is>
      </c>
      <c r="M4" s="7" t="inlineStr">
        <is>
          <t>CTR no link</t>
        </is>
      </c>
      <c r="N4" s="7" t="inlineStr">
        <is>
          <t>CPC no link</t>
        </is>
      </c>
      <c r="O4" s="7" t="inlineStr">
        <is>
          <t>Status</t>
        </is>
      </c>
    </row>
    <row r="5">
      <c r="A5" s="40" t="n">
        <v>46204</v>
      </c>
      <c r="B5" s="32" t="inlineStr">
        <is>
          <t>[Vendas] [BR] [ADV+] [Catálogo] NOVA Maio/2026</t>
        </is>
      </c>
      <c r="C5" s="32" t="inlineStr">
        <is>
          <t>Vendas</t>
        </is>
      </c>
      <c r="D5" s="32" t="inlineStr">
        <is>
          <t>Criativo 03 - Campanha Heilin Lançada - 22/07/2026</t>
        </is>
      </c>
      <c r="E5" s="55" t="n">
        <v>3627.21</v>
      </c>
      <c r="F5" s="56" t="n">
        <v>194336</v>
      </c>
      <c r="G5" s="56" t="n">
        <v>3999</v>
      </c>
      <c r="H5" s="56" t="n">
        <v>139</v>
      </c>
      <c r="I5" s="57" t="n">
        <v>4.958246</v>
      </c>
      <c r="J5" s="19">
        <f>IF(E5="","",E5*I5)</f>
        <v/>
      </c>
      <c r="K5" s="19">
        <f>IF(E5="","",IF(H5=0,0,E5/H5))</f>
        <v/>
      </c>
      <c r="L5" s="19">
        <f>IF(E5="","",IF(F5=0,0,E5/F5*1000))</f>
        <v/>
      </c>
      <c r="M5" s="21">
        <f>IF(E5="","",IF(F5=0,0,G5/F5))</f>
        <v/>
      </c>
      <c r="N5" s="19">
        <f>IF(E5="","",IF(G5=0,0,E5/G5))</f>
        <v/>
      </c>
      <c r="O5" s="11">
        <f>IF(E5="","",IF(AND(C5&lt;&gt;"Vendas",H5=0),"Objetivo não é venda",IF(E5&lt;INV_MIN,"Amostra pequena",IF(H5=0,"Sem compras",IF(I5&lt;BREAKEVEN,"Abaixo do break-even",IF(I5&lt;BREAKEVEN*FATOR_SEG,"Atenção, margem apertada",IF(I5&gt;=ROAS_REF,IF(H5&gt;=COMPRAS_MIN,"Escalar","Promissor, poucas compras"),"Manter e otimizar")))))))</f>
        <v/>
      </c>
    </row>
    <row r="6">
      <c r="A6" s="40" t="n">
        <v>46204</v>
      </c>
      <c r="B6" s="32" t="inlineStr">
        <is>
          <t>[Vendas] [BR] [ADV+] [Catálogo] NOVA Maio/2026</t>
        </is>
      </c>
      <c r="C6" s="32" t="inlineStr">
        <is>
          <t>Vendas</t>
        </is>
      </c>
      <c r="D6" s="32" t="inlineStr">
        <is>
          <t>AD 07 - Influencer - 16/07</t>
        </is>
      </c>
      <c r="E6" s="55" t="n">
        <v>3354.77</v>
      </c>
      <c r="F6" s="56" t="n">
        <v>178132</v>
      </c>
      <c r="G6" s="56" t="n">
        <v>2795</v>
      </c>
      <c r="H6" s="56" t="n">
        <v>140</v>
      </c>
      <c r="I6" s="57" t="n">
        <v>4.516855</v>
      </c>
      <c r="J6" s="19">
        <f>IF(E6="","",E6*I6)</f>
        <v/>
      </c>
      <c r="K6" s="19">
        <f>IF(E6="","",IF(H6=0,0,E6/H6))</f>
        <v/>
      </c>
      <c r="L6" s="19">
        <f>IF(E6="","",IF(F6=0,0,E6/F6*1000))</f>
        <v/>
      </c>
      <c r="M6" s="21">
        <f>IF(E6="","",IF(F6=0,0,G6/F6))</f>
        <v/>
      </c>
      <c r="N6" s="19">
        <f>IF(E6="","",IF(G6=0,0,E6/G6))</f>
        <v/>
      </c>
      <c r="O6" s="11">
        <f>IF(E6="","",IF(AND(C6&lt;&gt;"Vendas",H6=0),"Objetivo não é venda",IF(E6&lt;INV_MIN,"Amostra pequena",IF(H6=0,"Sem compras",IF(I6&lt;BREAKEVEN,"Abaixo do break-even",IF(I6&lt;BREAKEVEN*FATOR_SEG,"Atenção, margem apertada",IF(I6&gt;=ROAS_REF,IF(H6&gt;=COMPRAS_MIN,"Escalar","Promissor, poucas compras"),"Manter e otimizar")))))))</f>
        <v/>
      </c>
    </row>
    <row r="7">
      <c r="A7" s="40" t="n">
        <v>46204</v>
      </c>
      <c r="B7" s="32" t="inlineStr">
        <is>
          <t>[Vendas] [BR] [ADV+] [Catálogo] NOVA Maio/2026</t>
        </is>
      </c>
      <c r="C7" s="32" t="inlineStr">
        <is>
          <t>Vendas</t>
        </is>
      </c>
      <c r="D7" s="32" t="inlineStr">
        <is>
          <t>AD02 - Criativo 02 - 09/06/2026</t>
        </is>
      </c>
      <c r="E7" s="55" t="n">
        <v>2768.86</v>
      </c>
      <c r="F7" s="56" t="n">
        <v>174782</v>
      </c>
      <c r="G7" s="56" t="n">
        <v>2208</v>
      </c>
      <c r="H7" s="56" t="n">
        <v>144</v>
      </c>
      <c r="I7" s="57" t="n">
        <v>4.955476</v>
      </c>
      <c r="J7" s="19">
        <f>IF(E7="","",E7*I7)</f>
        <v/>
      </c>
      <c r="K7" s="19">
        <f>IF(E7="","",IF(H7=0,0,E7/H7))</f>
        <v/>
      </c>
      <c r="L7" s="19">
        <f>IF(E7="","",IF(F7=0,0,E7/F7*1000))</f>
        <v/>
      </c>
      <c r="M7" s="21">
        <f>IF(E7="","",IF(F7=0,0,G7/F7))</f>
        <v/>
      </c>
      <c r="N7" s="19">
        <f>IF(E7="","",IF(G7=0,0,E7/G7))</f>
        <v/>
      </c>
      <c r="O7" s="11">
        <f>IF(E7="","",IF(AND(C7&lt;&gt;"Vendas",H7=0),"Objetivo não é venda",IF(E7&lt;INV_MIN,"Amostra pequena",IF(H7=0,"Sem compras",IF(I7&lt;BREAKEVEN,"Abaixo do break-even",IF(I7&lt;BREAKEVEN*FATOR_SEG,"Atenção, margem apertada",IF(I7&gt;=ROAS_REF,IF(H7&gt;=COMPRAS_MIN,"Escalar","Promissor, poucas compras"),"Manter e otimizar")))))))</f>
        <v/>
      </c>
    </row>
    <row r="8">
      <c r="A8" s="40" t="n">
        <v>46204</v>
      </c>
      <c r="B8" s="32" t="inlineStr">
        <is>
          <t>[Vendas] [BR] [ADV+] [Catálogo] NOVA Maio/2026</t>
        </is>
      </c>
      <c r="C8" s="32" t="inlineStr">
        <is>
          <t>Vendas</t>
        </is>
      </c>
      <c r="D8" s="32" t="inlineStr">
        <is>
          <t>AD 07 - Influencer - 23/07</t>
        </is>
      </c>
      <c r="E8" s="55" t="n">
        <v>2554.13</v>
      </c>
      <c r="F8" s="56" t="n">
        <v>113243</v>
      </c>
      <c r="G8" s="56" t="n">
        <v>2424</v>
      </c>
      <c r="H8" s="56" t="n">
        <v>98</v>
      </c>
      <c r="I8" s="57" t="n">
        <v>6.41205</v>
      </c>
      <c r="J8" s="19">
        <f>IF(E8="","",E8*I8)</f>
        <v/>
      </c>
      <c r="K8" s="19">
        <f>IF(E8="","",IF(H8=0,0,E8/H8))</f>
        <v/>
      </c>
      <c r="L8" s="19">
        <f>IF(E8="","",IF(F8=0,0,E8/F8*1000))</f>
        <v/>
      </c>
      <c r="M8" s="21">
        <f>IF(E8="","",IF(F8=0,0,G8/F8))</f>
        <v/>
      </c>
      <c r="N8" s="19">
        <f>IF(E8="","",IF(G8=0,0,E8/G8))</f>
        <v/>
      </c>
      <c r="O8" s="11">
        <f>IF(E8="","",IF(AND(C8&lt;&gt;"Vendas",H8=0),"Objetivo não é venda",IF(E8&lt;INV_MIN,"Amostra pequena",IF(H8=0,"Sem compras",IF(I8&lt;BREAKEVEN,"Abaixo do break-even",IF(I8&lt;BREAKEVEN*FATOR_SEG,"Atenção, margem apertada",IF(I8&gt;=ROAS_REF,IF(H8&gt;=COMPRAS_MIN,"Escalar","Promissor, poucas compras"),"Manter e otimizar")))))))</f>
        <v/>
      </c>
    </row>
    <row r="9">
      <c r="A9" s="40" t="n">
        <v>46204</v>
      </c>
      <c r="B9" s="32" t="inlineStr">
        <is>
          <t>[Vendas] [BR] [ADV+] [Catálogo] NOVA Maio/2026</t>
        </is>
      </c>
      <c r="C9" s="32" t="inlineStr">
        <is>
          <t>Vendas</t>
        </is>
      </c>
      <c r="D9" s="32" t="inlineStr">
        <is>
          <t>Criativo 02 - 28/04/2026 — Carrossel</t>
        </is>
      </c>
      <c r="E9" s="55" t="n">
        <v>2408.47</v>
      </c>
      <c r="F9" s="56" t="n">
        <v>158329</v>
      </c>
      <c r="G9" s="56" t="n">
        <v>2544</v>
      </c>
      <c r="H9" s="56" t="n">
        <v>109</v>
      </c>
      <c r="I9" s="57" t="n">
        <v>6.364127</v>
      </c>
      <c r="J9" s="19">
        <f>IF(E9="","",E9*I9)</f>
        <v/>
      </c>
      <c r="K9" s="19">
        <f>IF(E9="","",IF(H9=0,0,E9/H9))</f>
        <v/>
      </c>
      <c r="L9" s="19">
        <f>IF(E9="","",IF(F9=0,0,E9/F9*1000))</f>
        <v/>
      </c>
      <c r="M9" s="21">
        <f>IF(E9="","",IF(F9=0,0,G9/F9))</f>
        <v/>
      </c>
      <c r="N9" s="19">
        <f>IF(E9="","",IF(G9=0,0,E9/G9))</f>
        <v/>
      </c>
      <c r="O9" s="11">
        <f>IF(E9="","",IF(AND(C9&lt;&gt;"Vendas",H9=0),"Objetivo não é venda",IF(E9&lt;INV_MIN,"Amostra pequena",IF(H9=0,"Sem compras",IF(I9&lt;BREAKEVEN,"Abaixo do break-even",IF(I9&lt;BREAKEVEN*FATOR_SEG,"Atenção, margem apertada",IF(I9&gt;=ROAS_REF,IF(H9&gt;=COMPRAS_MIN,"Escalar","Promissor, poucas compras"),"Manter e otimizar")))))))</f>
        <v/>
      </c>
    </row>
    <row r="10">
      <c r="A10" s="40" t="n">
        <v>46204</v>
      </c>
      <c r="B10" s="32" t="inlineStr">
        <is>
          <t>[Vendas] [BR] [ADV+] [Catálogo] NOVA Maio/2026</t>
        </is>
      </c>
      <c r="C10" s="32" t="inlineStr">
        <is>
          <t>Vendas</t>
        </is>
      </c>
      <c r="D10" s="32" t="inlineStr">
        <is>
          <t>Criativo 02 - Save the Date Part 2 - 14/07/2026 — Cópia</t>
        </is>
      </c>
      <c r="E10" s="55" t="n">
        <v>2317.22</v>
      </c>
      <c r="F10" s="56" t="n">
        <v>113550</v>
      </c>
      <c r="G10" s="56" t="n">
        <v>2360</v>
      </c>
      <c r="H10" s="56" t="n">
        <v>143</v>
      </c>
      <c r="I10" s="57" t="n">
        <v>14.754352</v>
      </c>
      <c r="J10" s="19">
        <f>IF(E10="","",E10*I10)</f>
        <v/>
      </c>
      <c r="K10" s="19">
        <f>IF(E10="","",IF(H10=0,0,E10/H10))</f>
        <v/>
      </c>
      <c r="L10" s="19">
        <f>IF(E10="","",IF(F10=0,0,E10/F10*1000))</f>
        <v/>
      </c>
      <c r="M10" s="21">
        <f>IF(E10="","",IF(F10=0,0,G10/F10))</f>
        <v/>
      </c>
      <c r="N10" s="19">
        <f>IF(E10="","",IF(G10=0,0,E10/G10))</f>
        <v/>
      </c>
      <c r="O10" s="11">
        <f>IF(E10="","",IF(AND(C10&lt;&gt;"Vendas",H10=0),"Objetivo não é venda",IF(E10&lt;INV_MIN,"Amostra pequena",IF(H10=0,"Sem compras",IF(I10&lt;BREAKEVEN,"Abaixo do break-even",IF(I10&lt;BREAKEVEN*FATOR_SEG,"Atenção, margem apertada",IF(I10&gt;=ROAS_REF,IF(H10&gt;=COMPRAS_MIN,"Escalar","Promissor, poucas compras"),"Manter e otimizar")))))))</f>
        <v/>
      </c>
    </row>
    <row r="11">
      <c r="A11" s="40" t="n">
        <v>46204</v>
      </c>
      <c r="B11" s="32" t="inlineStr">
        <is>
          <t>[Engajamento][Instagram][18~40] - Leve 3 Pague 2</t>
        </is>
      </c>
      <c r="C11" s="32" t="inlineStr">
        <is>
          <t>Engajamento</t>
        </is>
      </c>
      <c r="D11" s="32" t="inlineStr">
        <is>
          <t>AD 01 - Briefing - 06/07</t>
        </is>
      </c>
      <c r="E11" s="55" t="n">
        <v>2072.63</v>
      </c>
      <c r="F11" s="56" t="n">
        <v>273634</v>
      </c>
      <c r="G11" s="56" t="n">
        <v>12111</v>
      </c>
      <c r="H11" s="56" t="n">
        <v>32</v>
      </c>
      <c r="I11" s="57" t="n">
        <v>0.819698</v>
      </c>
      <c r="J11" s="19">
        <f>IF(E11="","",E11*I11)</f>
        <v/>
      </c>
      <c r="K11" s="19">
        <f>IF(E11="","",IF(H11=0,0,E11/H11))</f>
        <v/>
      </c>
      <c r="L11" s="19">
        <f>IF(E11="","",IF(F11=0,0,E11/F11*1000))</f>
        <v/>
      </c>
      <c r="M11" s="21">
        <f>IF(E11="","",IF(F11=0,0,G11/F11))</f>
        <v/>
      </c>
      <c r="N11" s="19">
        <f>IF(E11="","",IF(G11=0,0,E11/G11))</f>
        <v/>
      </c>
      <c r="O11" s="11">
        <f>IF(E11="","",IF(AND(C11&lt;&gt;"Vendas",H11=0),"Objetivo não é venda",IF(E11&lt;INV_MIN,"Amostra pequena",IF(H11=0,"Sem compras",IF(I11&lt;BREAKEVEN,"Abaixo do break-even",IF(I11&lt;BREAKEVEN*FATOR_SEG,"Atenção, margem apertada",IF(I11&gt;=ROAS_REF,IF(H11&gt;=COMPRAS_MIN,"Escalar","Promissor, poucas compras"),"Manter e otimizar")))))))</f>
        <v/>
      </c>
    </row>
    <row r="12">
      <c r="A12" s="40" t="n">
        <v>46204</v>
      </c>
      <c r="B12" s="32" t="inlineStr">
        <is>
          <t>[Vendas] [BR] [ADV+] [Catálogo] NOVA Maio/2026</t>
        </is>
      </c>
      <c r="C12" s="32" t="inlineStr">
        <is>
          <t>Vendas</t>
        </is>
      </c>
      <c r="D12" s="32" t="inlineStr">
        <is>
          <t>AD 01 - CASACO SHUI BOX MOLETOM MINIMALIST FW 26 AVEIA - 20/07/2026</t>
        </is>
      </c>
      <c r="E12" s="55" t="n">
        <v>2057.96</v>
      </c>
      <c r="F12" s="56" t="n">
        <v>112775</v>
      </c>
      <c r="G12" s="56" t="n">
        <v>2194</v>
      </c>
      <c r="H12" s="56" t="n">
        <v>77</v>
      </c>
      <c r="I12" s="57" t="n">
        <v>6.301891</v>
      </c>
      <c r="J12" s="19">
        <f>IF(E12="","",E12*I12)</f>
        <v/>
      </c>
      <c r="K12" s="19">
        <f>IF(E12="","",IF(H12=0,0,E12/H12))</f>
        <v/>
      </c>
      <c r="L12" s="19">
        <f>IF(E12="","",IF(F12=0,0,E12/F12*1000))</f>
        <v/>
      </c>
      <c r="M12" s="21">
        <f>IF(E12="","",IF(F12=0,0,G12/F12))</f>
        <v/>
      </c>
      <c r="N12" s="19">
        <f>IF(E12="","",IF(G12=0,0,E12/G12))</f>
        <v/>
      </c>
      <c r="O12" s="11">
        <f>IF(E12="","",IF(AND(C12&lt;&gt;"Vendas",H12=0),"Objetivo não é venda",IF(E12&lt;INV_MIN,"Amostra pequena",IF(H12=0,"Sem compras",IF(I12&lt;BREAKEVEN,"Abaixo do break-even",IF(I12&lt;BREAKEVEN*FATOR_SEG,"Atenção, margem apertada",IF(I12&gt;=ROAS_REF,IF(H12&gt;=COMPRAS_MIN,"Escalar","Promissor, poucas compras"),"Manter e otimizar")))))))</f>
        <v/>
      </c>
    </row>
    <row r="13">
      <c r="A13" s="40" t="n">
        <v>46204</v>
      </c>
      <c r="B13" s="32" t="inlineStr">
        <is>
          <t>[Engajamento][Instagram][18~40] - Leve 3 Pague 2</t>
        </is>
      </c>
      <c r="C13" s="32" t="inlineStr">
        <is>
          <t>Engajamento</t>
        </is>
      </c>
      <c r="D13" s="32" t="inlineStr">
        <is>
          <t>AD01 - Criativo 01 - 03/06/2026</t>
        </is>
      </c>
      <c r="E13" s="55" t="n">
        <v>990.53</v>
      </c>
      <c r="F13" s="56" t="n">
        <v>132659</v>
      </c>
      <c r="G13" s="56" t="n">
        <v>3736</v>
      </c>
      <c r="H13" s="56" t="n">
        <v>40</v>
      </c>
      <c r="I13" s="57" t="n">
        <v>1.017082</v>
      </c>
      <c r="J13" s="19">
        <f>IF(E13="","",E13*I13)</f>
        <v/>
      </c>
      <c r="K13" s="19">
        <f>IF(E13="","",IF(H13=0,0,E13/H13))</f>
        <v/>
      </c>
      <c r="L13" s="19">
        <f>IF(E13="","",IF(F13=0,0,E13/F13*1000))</f>
        <v/>
      </c>
      <c r="M13" s="21">
        <f>IF(E13="","",IF(F13=0,0,G13/F13))</f>
        <v/>
      </c>
      <c r="N13" s="19">
        <f>IF(E13="","",IF(G13=0,0,E13/G13))</f>
        <v/>
      </c>
      <c r="O13" s="11">
        <f>IF(E13="","",IF(AND(C13&lt;&gt;"Vendas",H13=0),"Objetivo não é venda",IF(E13&lt;INV_MIN,"Amostra pequena",IF(H13=0,"Sem compras",IF(I13&lt;BREAKEVEN,"Abaixo do break-even",IF(I13&lt;BREAKEVEN*FATOR_SEG,"Atenção, margem apertada",IF(I13&gt;=ROAS_REF,IF(H13&gt;=COMPRAS_MIN,"Escalar","Promissor, poucas compras"),"Manter e otimizar")))))))</f>
        <v/>
      </c>
    </row>
    <row r="14">
      <c r="A14" s="40" t="n">
        <v>46204</v>
      </c>
      <c r="B14" s="32" t="inlineStr">
        <is>
          <t>[Vendas] [BR] [ADV+] [Catálogo] NOVA Maio/2026</t>
        </is>
      </c>
      <c r="C14" s="32" t="inlineStr">
        <is>
          <t>Vendas</t>
        </is>
      </c>
      <c r="D14" s="32" t="inlineStr">
        <is>
          <t>AD 07 - Influencer - 06/07</t>
        </is>
      </c>
      <c r="E14" s="55" t="n">
        <v>835.4</v>
      </c>
      <c r="F14" s="56" t="n">
        <v>39594</v>
      </c>
      <c r="G14" s="56" t="n">
        <v>552</v>
      </c>
      <c r="H14" s="56" t="n">
        <v>72</v>
      </c>
      <c r="I14" s="57" t="n">
        <v>13.984139</v>
      </c>
      <c r="J14" s="19">
        <f>IF(E14="","",E14*I14)</f>
        <v/>
      </c>
      <c r="K14" s="19">
        <f>IF(E14="","",IF(H14=0,0,E14/H14))</f>
        <v/>
      </c>
      <c r="L14" s="19">
        <f>IF(E14="","",IF(F14=0,0,E14/F14*1000))</f>
        <v/>
      </c>
      <c r="M14" s="21">
        <f>IF(E14="","",IF(F14=0,0,G14/F14))</f>
        <v/>
      </c>
      <c r="N14" s="19">
        <f>IF(E14="","",IF(G14=0,0,E14/G14))</f>
        <v/>
      </c>
      <c r="O14" s="11">
        <f>IF(E14="","",IF(AND(C14&lt;&gt;"Vendas",H14=0),"Objetivo não é venda",IF(E14&lt;INV_MIN,"Amostra pequena",IF(H14=0,"Sem compras",IF(I14&lt;BREAKEVEN,"Abaixo do break-even",IF(I14&lt;BREAKEVEN*FATOR_SEG,"Atenção, margem apertada",IF(I14&gt;=ROAS_REF,IF(H14&gt;=COMPRAS_MIN,"Escalar","Promissor, poucas compras"),"Manter e otimizar")))))))</f>
        <v/>
      </c>
    </row>
    <row r="15">
      <c r="A15" s="40" t="n">
        <v>46204</v>
      </c>
      <c r="B15" s="32" t="inlineStr">
        <is>
          <t>[Vendas] [BR] [ADV+] [Catálogo] NOVA Maio/2026</t>
        </is>
      </c>
      <c r="C15" s="32" t="inlineStr">
        <is>
          <t>Vendas</t>
        </is>
      </c>
      <c r="D15" s="32" t="inlineStr">
        <is>
          <t>[Catálogo] [Todos Produtos]</t>
        </is>
      </c>
      <c r="E15" s="55" t="n">
        <v>752.1900000000001</v>
      </c>
      <c r="F15" s="56" t="n">
        <v>55551</v>
      </c>
      <c r="G15" s="56" t="n">
        <v>527</v>
      </c>
      <c r="H15" s="56" t="n">
        <v>2</v>
      </c>
      <c r="I15" s="57" t="n">
        <v>0.277111</v>
      </c>
      <c r="J15" s="19">
        <f>IF(E15="","",E15*I15)</f>
        <v/>
      </c>
      <c r="K15" s="19">
        <f>IF(E15="","",IF(H15=0,0,E15/H15))</f>
        <v/>
      </c>
      <c r="L15" s="19">
        <f>IF(E15="","",IF(F15=0,0,E15/F15*1000))</f>
        <v/>
      </c>
      <c r="M15" s="21">
        <f>IF(E15="","",IF(F15=0,0,G15/F15))</f>
        <v/>
      </c>
      <c r="N15" s="19">
        <f>IF(E15="","",IF(G15=0,0,E15/G15))</f>
        <v/>
      </c>
      <c r="O15" s="11">
        <f>IF(E15="","",IF(AND(C15&lt;&gt;"Vendas",H15=0),"Objetivo não é venda",IF(E15&lt;INV_MIN,"Amostra pequena",IF(H15=0,"Sem compras",IF(I15&lt;BREAKEVEN,"Abaixo do break-even",IF(I15&lt;BREAKEVEN*FATOR_SEG,"Atenção, margem apertada",IF(I15&gt;=ROAS_REF,IF(H15&gt;=COMPRAS_MIN,"Escalar","Promissor, poucas compras"),"Manter e otimizar")))))))</f>
        <v/>
      </c>
    </row>
    <row r="16">
      <c r="A16" s="40" t="n">
        <v>46204</v>
      </c>
      <c r="B16" s="32" t="inlineStr">
        <is>
          <t>[Engajamento][Instagram][18~40] - Leve 3 Pague 2</t>
        </is>
      </c>
      <c r="C16" s="32" t="inlineStr">
        <is>
          <t>Engajamento</t>
        </is>
      </c>
      <c r="D16" s="32" t="inlineStr">
        <is>
          <t>Criativo 01 - 28/04/2026</t>
        </is>
      </c>
      <c r="E16" s="55" t="n">
        <v>597.11</v>
      </c>
      <c r="F16" s="56" t="n">
        <v>92000</v>
      </c>
      <c r="G16" s="56" t="n">
        <v>2652</v>
      </c>
      <c r="H16" s="56" t="n">
        <v>19</v>
      </c>
      <c r="I16" s="57" t="n">
        <v>0.384184</v>
      </c>
      <c r="J16" s="19">
        <f>IF(E16="","",E16*I16)</f>
        <v/>
      </c>
      <c r="K16" s="19">
        <f>IF(E16="","",IF(H16=0,0,E16/H16))</f>
        <v/>
      </c>
      <c r="L16" s="19">
        <f>IF(E16="","",IF(F16=0,0,E16/F16*1000))</f>
        <v/>
      </c>
      <c r="M16" s="21">
        <f>IF(E16="","",IF(F16=0,0,G16/F16))</f>
        <v/>
      </c>
      <c r="N16" s="19">
        <f>IF(E16="","",IF(G16=0,0,E16/G16))</f>
        <v/>
      </c>
      <c r="O16" s="11">
        <f>IF(E16="","",IF(AND(C16&lt;&gt;"Vendas",H16=0),"Objetivo não é venda",IF(E16&lt;INV_MIN,"Amostra pequena",IF(H16=0,"Sem compras",IF(I16&lt;BREAKEVEN,"Abaixo do break-even",IF(I16&lt;BREAKEVEN*FATOR_SEG,"Atenção, margem apertada",IF(I16&gt;=ROAS_REF,IF(H16&gt;=COMPRAS_MIN,"Escalar","Promissor, poucas compras"),"Manter e otimizar")))))))</f>
        <v/>
      </c>
    </row>
    <row r="17">
      <c r="A17" s="40" t="n">
        <v>46204</v>
      </c>
      <c r="B17" s="32" t="inlineStr">
        <is>
          <t>[Vendas] [BR] [ADV+] [Catálogo] NOVA Maio/2026</t>
        </is>
      </c>
      <c r="C17" s="32" t="inlineStr">
        <is>
          <t>Vendas</t>
        </is>
      </c>
      <c r="D17" s="32" t="inlineStr">
        <is>
          <t>AD 02 - CASACO SHUI BOX MOLETOM MINIMALIST FW 26 AVEIA - 20/07/2026</t>
        </is>
      </c>
      <c r="E17" s="55" t="n">
        <v>442.56</v>
      </c>
      <c r="F17" s="56" t="n">
        <v>18430</v>
      </c>
      <c r="G17" s="56" t="n">
        <v>303</v>
      </c>
      <c r="H17" s="56" t="n">
        <v>19</v>
      </c>
      <c r="I17" s="57" t="n">
        <v>9.317607000000001</v>
      </c>
      <c r="J17" s="19">
        <f>IF(E17="","",E17*I17)</f>
        <v/>
      </c>
      <c r="K17" s="19">
        <f>IF(E17="","",IF(H17=0,0,E17/H17))</f>
        <v/>
      </c>
      <c r="L17" s="19">
        <f>IF(E17="","",IF(F17=0,0,E17/F17*1000))</f>
        <v/>
      </c>
      <c r="M17" s="21">
        <f>IF(E17="","",IF(F17=0,0,G17/F17))</f>
        <v/>
      </c>
      <c r="N17" s="19">
        <f>IF(E17="","",IF(G17=0,0,E17/G17))</f>
        <v/>
      </c>
      <c r="O17" s="11">
        <f>IF(E17="","",IF(AND(C17&lt;&gt;"Vendas",H17=0),"Objetivo não é venda",IF(E17&lt;INV_MIN,"Amostra pequena",IF(H17=0,"Sem compras",IF(I17&lt;BREAKEVEN,"Abaixo do break-even",IF(I17&lt;BREAKEVEN*FATOR_SEG,"Atenção, margem apertada",IF(I17&gt;=ROAS_REF,IF(H17&gt;=COMPRAS_MIN,"Escalar","Promissor, poucas compras"),"Manter e otimizar")))))))</f>
        <v/>
      </c>
    </row>
    <row r="18">
      <c r="A18" s="40" t="n">
        <v>46204</v>
      </c>
      <c r="B18" s="32" t="inlineStr">
        <is>
          <t>CAMPANHA LIVE 20/07 - HEILIN</t>
        </is>
      </c>
      <c r="C18" s="32" t="inlineStr">
        <is>
          <t>Engajamento</t>
        </is>
      </c>
      <c r="D18" s="32" t="inlineStr">
        <is>
          <t>LIVE 19h - 20/07</t>
        </is>
      </c>
      <c r="E18" s="55" t="n">
        <v>340.07</v>
      </c>
      <c r="F18" s="56" t="n">
        <v>37875</v>
      </c>
      <c r="G18" s="56" t="n">
        <v>1910</v>
      </c>
      <c r="H18" s="56" t="n">
        <v>16</v>
      </c>
      <c r="I18" s="57" t="n">
        <v>12.439557</v>
      </c>
      <c r="J18" s="19">
        <f>IF(E18="","",E18*I18)</f>
        <v/>
      </c>
      <c r="K18" s="19">
        <f>IF(E18="","",IF(H18=0,0,E18/H18))</f>
        <v/>
      </c>
      <c r="L18" s="19">
        <f>IF(E18="","",IF(F18=0,0,E18/F18*1000))</f>
        <v/>
      </c>
      <c r="M18" s="21">
        <f>IF(E18="","",IF(F18=0,0,G18/F18))</f>
        <v/>
      </c>
      <c r="N18" s="19">
        <f>IF(E18="","",IF(G18=0,0,E18/G18))</f>
        <v/>
      </c>
      <c r="O18" s="11">
        <f>IF(E18="","",IF(AND(C18&lt;&gt;"Vendas",H18=0),"Objetivo não é venda",IF(E18&lt;INV_MIN,"Amostra pequena",IF(H18=0,"Sem compras",IF(I18&lt;BREAKEVEN,"Abaixo do break-even",IF(I18&lt;BREAKEVEN*FATOR_SEG,"Atenção, margem apertada",IF(I18&gt;=ROAS_REF,IF(H18&gt;=COMPRAS_MIN,"Escalar","Promissor, poucas compras"),"Manter e otimizar")))))))</f>
        <v/>
      </c>
    </row>
    <row r="19">
      <c r="A19" s="40" t="n">
        <v>46204</v>
      </c>
      <c r="B19" s="32" t="inlineStr">
        <is>
          <t>[Tráfego] [Site] [CBO]</t>
        </is>
      </c>
      <c r="C19" s="32" t="inlineStr">
        <is>
          <t>Tráfego</t>
        </is>
      </c>
      <c r="D19" s="32" t="inlineStr">
        <is>
          <t>[Tráfego IG][Post] O Jeito certo de Gastar Dinheiro</t>
        </is>
      </c>
      <c r="E19" s="55" t="n">
        <v>332.48</v>
      </c>
      <c r="F19" s="56" t="n">
        <v>47081</v>
      </c>
      <c r="G19" s="56" t="n">
        <v>3881</v>
      </c>
      <c r="H19" s="56" t="n">
        <v>0</v>
      </c>
      <c r="I19" s="57" t="n">
        <v>0</v>
      </c>
      <c r="J19" s="19">
        <f>IF(E19="","",E19*I19)</f>
        <v/>
      </c>
      <c r="K19" s="19">
        <f>IF(E19="","",IF(H19=0,0,E19/H19))</f>
        <v/>
      </c>
      <c r="L19" s="19">
        <f>IF(E19="","",IF(F19=0,0,E19/F19*1000))</f>
        <v/>
      </c>
      <c r="M19" s="21">
        <f>IF(E19="","",IF(F19=0,0,G19/F19))</f>
        <v/>
      </c>
      <c r="N19" s="19">
        <f>IF(E19="","",IF(G19=0,0,E19/G19))</f>
        <v/>
      </c>
      <c r="O19" s="11">
        <f>IF(E19="","",IF(AND(C19&lt;&gt;"Vendas",H19=0),"Objetivo não é venda",IF(E19&lt;INV_MIN,"Amostra pequena",IF(H19=0,"Sem compras",IF(I19&lt;BREAKEVEN,"Abaixo do break-even",IF(I19&lt;BREAKEVEN*FATOR_SEG,"Atenção, margem apertada",IF(I19&gt;=ROAS_REF,IF(H19&gt;=COMPRAS_MIN,"Escalar","Promissor, poucas compras"),"Manter e otimizar")))))))</f>
        <v/>
      </c>
    </row>
    <row r="20">
      <c r="A20" s="40" t="n">
        <v>46204</v>
      </c>
      <c r="B20" s="32" t="inlineStr">
        <is>
          <t>Tráfego - Campanha - Captacão Seguidores - Shui 06/05</t>
        </is>
      </c>
      <c r="C20" s="32" t="inlineStr">
        <is>
          <t>Tráfego</t>
        </is>
      </c>
      <c r="D20" s="32" t="inlineStr">
        <is>
          <t>AD03 - Carrossel Captacao Seguidores - 06.05</t>
        </is>
      </c>
      <c r="E20" s="55" t="n">
        <v>327.63</v>
      </c>
      <c r="F20" s="56" t="n">
        <v>63256</v>
      </c>
      <c r="G20" s="56" t="n">
        <v>2223</v>
      </c>
      <c r="H20" s="56" t="n">
        <v>4</v>
      </c>
      <c r="I20" s="57" t="n">
        <v>0</v>
      </c>
      <c r="J20" s="19">
        <f>IF(E20="","",E20*I20)</f>
        <v/>
      </c>
      <c r="K20" s="19">
        <f>IF(E20="","",IF(H20=0,0,E20/H20))</f>
        <v/>
      </c>
      <c r="L20" s="19">
        <f>IF(E20="","",IF(F20=0,0,E20/F20*1000))</f>
        <v/>
      </c>
      <c r="M20" s="21">
        <f>IF(E20="","",IF(F20=0,0,G20/F20))</f>
        <v/>
      </c>
      <c r="N20" s="19">
        <f>IF(E20="","",IF(G20=0,0,E20/G20))</f>
        <v/>
      </c>
      <c r="O20" s="11">
        <f>IF(E20="","",IF(AND(C20&lt;&gt;"Vendas",H20=0),"Objetivo não é venda",IF(E20&lt;INV_MIN,"Amostra pequena",IF(H20=0,"Sem compras",IF(I20&lt;BREAKEVEN,"Abaixo do break-even",IF(I20&lt;BREAKEVEN*FATOR_SEG,"Atenção, margem apertada",IF(I20&gt;=ROAS_REF,IF(H20&gt;=COMPRAS_MIN,"Escalar","Promissor, poucas compras"),"Manter e otimizar")))))))</f>
        <v/>
      </c>
    </row>
    <row r="21">
      <c r="A21" s="40" t="n">
        <v>46204</v>
      </c>
      <c r="B21" s="32" t="inlineStr">
        <is>
          <t>[Engajamento][Instagram][18~40] - Leve 3 Pague 2</t>
        </is>
      </c>
      <c r="C21" s="32" t="inlineStr">
        <is>
          <t>Engajamento</t>
        </is>
      </c>
      <c r="D21" s="32" t="inlineStr">
        <is>
          <t>Criativo Carrossel 03 - 28/04/2026</t>
        </is>
      </c>
      <c r="E21" s="55" t="n">
        <v>317.15</v>
      </c>
      <c r="F21" s="56" t="n">
        <v>48198</v>
      </c>
      <c r="G21" s="56" t="n">
        <v>1197</v>
      </c>
      <c r="H21" s="56" t="n">
        <v>19</v>
      </c>
      <c r="I21" s="57" t="n">
        <v>3.547501</v>
      </c>
      <c r="J21" s="19">
        <f>IF(E21="","",E21*I21)</f>
        <v/>
      </c>
      <c r="K21" s="19">
        <f>IF(E21="","",IF(H21=0,0,E21/H21))</f>
        <v/>
      </c>
      <c r="L21" s="19">
        <f>IF(E21="","",IF(F21=0,0,E21/F21*1000))</f>
        <v/>
      </c>
      <c r="M21" s="21">
        <f>IF(E21="","",IF(F21=0,0,G21/F21))</f>
        <v/>
      </c>
      <c r="N21" s="19">
        <f>IF(E21="","",IF(G21=0,0,E21/G21))</f>
        <v/>
      </c>
      <c r="O21" s="11">
        <f>IF(E21="","",IF(AND(C21&lt;&gt;"Vendas",H21=0),"Objetivo não é venda",IF(E21&lt;INV_MIN,"Amostra pequena",IF(H21=0,"Sem compras",IF(I21&lt;BREAKEVEN,"Abaixo do break-even",IF(I21&lt;BREAKEVEN*FATOR_SEG,"Atenção, margem apertada",IF(I21&gt;=ROAS_REF,IF(H21&gt;=COMPRAS_MIN,"Escalar","Promissor, poucas compras"),"Manter e otimizar")))))))</f>
        <v/>
      </c>
    </row>
    <row r="22">
      <c r="A22" s="40" t="n">
        <v>46204</v>
      </c>
      <c r="B22" s="32" t="inlineStr">
        <is>
          <t>[Vendas] [BR] [ADV+] [Catálogo] NOVA Maio/2026</t>
        </is>
      </c>
      <c r="C22" s="32" t="inlineStr">
        <is>
          <t>Vendas</t>
        </is>
      </c>
      <c r="D22" s="32" t="inlineStr">
        <is>
          <t>Criativo 02 - Save the Date - 14/07/2026</t>
        </is>
      </c>
      <c r="E22" s="55" t="n">
        <v>244.11</v>
      </c>
      <c r="F22" s="56" t="n">
        <v>10850</v>
      </c>
      <c r="G22" s="56" t="n">
        <v>359</v>
      </c>
      <c r="H22" s="56" t="n">
        <v>25</v>
      </c>
      <c r="I22" s="57" t="n">
        <v>18.275245</v>
      </c>
      <c r="J22" s="19">
        <f>IF(E22="","",E22*I22)</f>
        <v/>
      </c>
      <c r="K22" s="19">
        <f>IF(E22="","",IF(H22=0,0,E22/H22))</f>
        <v/>
      </c>
      <c r="L22" s="19">
        <f>IF(E22="","",IF(F22=0,0,E22/F22*1000))</f>
        <v/>
      </c>
      <c r="M22" s="21">
        <f>IF(E22="","",IF(F22=0,0,G22/F22))</f>
        <v/>
      </c>
      <c r="N22" s="19">
        <f>IF(E22="","",IF(G22=0,0,E22/G22))</f>
        <v/>
      </c>
      <c r="O22" s="11">
        <f>IF(E22="","",IF(AND(C22&lt;&gt;"Vendas",H22=0),"Objetivo não é venda",IF(E22&lt;INV_MIN,"Amostra pequena",IF(H22=0,"Sem compras",IF(I22&lt;BREAKEVEN,"Abaixo do break-even",IF(I22&lt;BREAKEVEN*FATOR_SEG,"Atenção, margem apertada",IF(I22&gt;=ROAS_REF,IF(H22&gt;=COMPRAS_MIN,"Escalar","Promissor, poucas compras"),"Manter e otimizar")))))))</f>
        <v/>
      </c>
    </row>
    <row r="23">
      <c r="A23" s="40" t="n">
        <v>46204</v>
      </c>
      <c r="B23" s="32" t="inlineStr">
        <is>
          <t>[IG] Novos Seguidores</t>
        </is>
      </c>
      <c r="C23" s="32" t="inlineStr">
        <is>
          <t>Tráfego</t>
        </is>
      </c>
      <c r="D23" s="32" t="inlineStr">
        <is>
          <t>PUB [ Existente ] Exclusão - Cópia</t>
        </is>
      </c>
      <c r="E23" s="55" t="n">
        <v>235.25</v>
      </c>
      <c r="F23" s="56" t="n">
        <v>15934</v>
      </c>
      <c r="G23" s="56" t="n">
        <v>365</v>
      </c>
      <c r="H23" s="56" t="n">
        <v>5</v>
      </c>
      <c r="I23" s="57" t="n">
        <v>0</v>
      </c>
      <c r="J23" s="19">
        <f>IF(E23="","",E23*I23)</f>
        <v/>
      </c>
      <c r="K23" s="19">
        <f>IF(E23="","",IF(H23=0,0,E23/H23))</f>
        <v/>
      </c>
      <c r="L23" s="19">
        <f>IF(E23="","",IF(F23=0,0,E23/F23*1000))</f>
        <v/>
      </c>
      <c r="M23" s="21">
        <f>IF(E23="","",IF(F23=0,0,G23/F23))</f>
        <v/>
      </c>
      <c r="N23" s="19">
        <f>IF(E23="","",IF(G23=0,0,E23/G23))</f>
        <v/>
      </c>
      <c r="O23" s="11">
        <f>IF(E23="","",IF(AND(C23&lt;&gt;"Vendas",H23=0),"Objetivo não é venda",IF(E23&lt;INV_MIN,"Amostra pequena",IF(H23=0,"Sem compras",IF(I23&lt;BREAKEVEN,"Abaixo do break-even",IF(I23&lt;BREAKEVEN*FATOR_SEG,"Atenção, margem apertada",IF(I23&gt;=ROAS_REF,IF(H23&gt;=COMPRAS_MIN,"Escalar","Promissor, poucas compras"),"Manter e otimizar")))))))</f>
        <v/>
      </c>
    </row>
    <row r="24">
      <c r="A24" s="40" t="n">
        <v>46204</v>
      </c>
      <c r="B24" s="32" t="inlineStr">
        <is>
          <t>[Vendas] [BR] [ADV+] [Catálogo] NOVA Maio/2026</t>
        </is>
      </c>
      <c r="C24" s="32" t="inlineStr">
        <is>
          <t>Vendas</t>
        </is>
      </c>
      <c r="D24" s="32" t="inlineStr">
        <is>
          <t>Criativo 01 - Save the Date - 14/07/2026</t>
        </is>
      </c>
      <c r="E24" s="55" t="n">
        <v>226.58</v>
      </c>
      <c r="F24" s="56" t="n">
        <v>12018</v>
      </c>
      <c r="G24" s="56" t="n">
        <v>370</v>
      </c>
      <c r="H24" s="56" t="n">
        <v>29</v>
      </c>
      <c r="I24" s="57" t="n">
        <v>15.181923</v>
      </c>
      <c r="J24" s="19">
        <f>IF(E24="","",E24*I24)</f>
        <v/>
      </c>
      <c r="K24" s="19">
        <f>IF(E24="","",IF(H24=0,0,E24/H24))</f>
        <v/>
      </c>
      <c r="L24" s="19">
        <f>IF(E24="","",IF(F24=0,0,E24/F24*1000))</f>
        <v/>
      </c>
      <c r="M24" s="21">
        <f>IF(E24="","",IF(F24=0,0,G24/F24))</f>
        <v/>
      </c>
      <c r="N24" s="19">
        <f>IF(E24="","",IF(G24=0,0,E24/G24))</f>
        <v/>
      </c>
      <c r="O24" s="11">
        <f>IF(E24="","",IF(AND(C24&lt;&gt;"Vendas",H24=0),"Objetivo não é venda",IF(E24&lt;INV_MIN,"Amostra pequena",IF(H24=0,"Sem compras",IF(I24&lt;BREAKEVEN,"Abaixo do break-even",IF(I24&lt;BREAKEVEN*FATOR_SEG,"Atenção, margem apertada",IF(I24&gt;=ROAS_REF,IF(H24&gt;=COMPRAS_MIN,"Escalar","Promissor, poucas compras"),"Manter e otimizar")))))))</f>
        <v/>
      </c>
    </row>
    <row r="25">
      <c r="A25" s="40" t="n">
        <v>46204</v>
      </c>
      <c r="B25" s="32" t="inlineStr">
        <is>
          <t>Tráfego - Campanha - Captacão Seguidores - Shui 06/05</t>
        </is>
      </c>
      <c r="C25" s="32" t="inlineStr">
        <is>
          <t>Tráfego</t>
        </is>
      </c>
      <c r="D25" s="32" t="inlineStr">
        <is>
          <t>AD01 - Carrossel Captacao Seguidores - 06.05</t>
        </is>
      </c>
      <c r="E25" s="55" t="n">
        <v>218.03</v>
      </c>
      <c r="F25" s="56" t="n">
        <v>50616</v>
      </c>
      <c r="G25" s="56" t="n">
        <v>1426</v>
      </c>
      <c r="H25" s="56" t="n">
        <v>17</v>
      </c>
      <c r="I25" s="57" t="n">
        <v>0</v>
      </c>
      <c r="J25" s="19">
        <f>IF(E25="","",E25*I25)</f>
        <v/>
      </c>
      <c r="K25" s="19">
        <f>IF(E25="","",IF(H25=0,0,E25/H25))</f>
        <v/>
      </c>
      <c r="L25" s="19">
        <f>IF(E25="","",IF(F25=0,0,E25/F25*1000))</f>
        <v/>
      </c>
      <c r="M25" s="21">
        <f>IF(E25="","",IF(F25=0,0,G25/F25))</f>
        <v/>
      </c>
      <c r="N25" s="19">
        <f>IF(E25="","",IF(G25=0,0,E25/G25))</f>
        <v/>
      </c>
      <c r="O25" s="11">
        <f>IF(E25="","",IF(AND(C25&lt;&gt;"Vendas",H25=0),"Objetivo não é venda",IF(E25&lt;INV_MIN,"Amostra pequena",IF(H25=0,"Sem compras",IF(I25&lt;BREAKEVEN,"Abaixo do break-even",IF(I25&lt;BREAKEVEN*FATOR_SEG,"Atenção, margem apertada",IF(I25&gt;=ROAS_REF,IF(H25&gt;=COMPRAS_MIN,"Escalar","Promissor, poucas compras"),"Manter e otimizar")))))))</f>
        <v/>
      </c>
    </row>
    <row r="26">
      <c r="A26" s="40" t="n">
        <v>46204</v>
      </c>
      <c r="B26" s="32" t="inlineStr">
        <is>
          <t>[Vendas] [BR] [ADV+] [Catálogo] NOVA Maio/2026</t>
        </is>
      </c>
      <c r="C26" s="32" t="inlineStr">
        <is>
          <t>Vendas</t>
        </is>
      </c>
      <c r="D26" s="32" t="inlineStr">
        <is>
          <t>AD02 - Criativo 02 - 09/06/2026</t>
        </is>
      </c>
      <c r="E26" s="55" t="n">
        <v>195.1</v>
      </c>
      <c r="F26" s="56" t="n">
        <v>3987</v>
      </c>
      <c r="G26" s="56" t="n">
        <v>82</v>
      </c>
      <c r="H26" s="56" t="n">
        <v>5</v>
      </c>
      <c r="I26" s="57" t="n">
        <v>11.924962</v>
      </c>
      <c r="J26" s="19">
        <f>IF(E26="","",E26*I26)</f>
        <v/>
      </c>
      <c r="K26" s="19">
        <f>IF(E26="","",IF(H26=0,0,E26/H26))</f>
        <v/>
      </c>
      <c r="L26" s="19">
        <f>IF(E26="","",IF(F26=0,0,E26/F26*1000))</f>
        <v/>
      </c>
      <c r="M26" s="21">
        <f>IF(E26="","",IF(F26=0,0,G26/F26))</f>
        <v/>
      </c>
      <c r="N26" s="19">
        <f>IF(E26="","",IF(G26=0,0,E26/G26))</f>
        <v/>
      </c>
      <c r="O26" s="11">
        <f>IF(E26="","",IF(AND(C26&lt;&gt;"Vendas",H26=0),"Objetivo não é venda",IF(E26&lt;INV_MIN,"Amostra pequena",IF(H26=0,"Sem compras",IF(I26&lt;BREAKEVEN,"Abaixo do break-even",IF(I26&lt;BREAKEVEN*FATOR_SEG,"Atenção, margem apertada",IF(I26&gt;=ROAS_REF,IF(H26&gt;=COMPRAS_MIN,"Escalar","Promissor, poucas compras"),"Manter e otimizar")))))))</f>
        <v/>
      </c>
    </row>
    <row r="27">
      <c r="A27" s="40" t="n">
        <v>46204</v>
      </c>
      <c r="B27" s="32" t="inlineStr">
        <is>
          <t>[Tráfego] [Site] [CBO]</t>
        </is>
      </c>
      <c r="C27" s="32" t="inlineStr">
        <is>
          <t>Tráfego</t>
        </is>
      </c>
      <c r="D27" s="32" t="inlineStr">
        <is>
          <t>[Tráfego IG][Post] DNQu8SBt8QN</t>
        </is>
      </c>
      <c r="E27" s="55" t="n">
        <v>154.01</v>
      </c>
      <c r="F27" s="56" t="n">
        <v>34009</v>
      </c>
      <c r="G27" s="56" t="n">
        <v>1854</v>
      </c>
      <c r="H27" s="56" t="n">
        <v>0</v>
      </c>
      <c r="I27" s="57" t="n">
        <v>0</v>
      </c>
      <c r="J27" s="19">
        <f>IF(E27="","",E27*I27)</f>
        <v/>
      </c>
      <c r="K27" s="19">
        <f>IF(E27="","",IF(H27=0,0,E27/H27))</f>
        <v/>
      </c>
      <c r="L27" s="19">
        <f>IF(E27="","",IF(F27=0,0,E27/F27*1000))</f>
        <v/>
      </c>
      <c r="M27" s="21">
        <f>IF(E27="","",IF(F27=0,0,G27/F27))</f>
        <v/>
      </c>
      <c r="N27" s="19">
        <f>IF(E27="","",IF(G27=0,0,E27/G27))</f>
        <v/>
      </c>
      <c r="O27" s="11">
        <f>IF(E27="","",IF(AND(C27&lt;&gt;"Vendas",H27=0),"Objetivo não é venda",IF(E27&lt;INV_MIN,"Amostra pequena",IF(H27=0,"Sem compras",IF(I27&lt;BREAKEVEN,"Abaixo do break-even",IF(I27&lt;BREAKEVEN*FATOR_SEG,"Atenção, margem apertada",IF(I27&gt;=ROAS_REF,IF(H27&gt;=COMPRAS_MIN,"Escalar","Promissor, poucas compras"),"Manter e otimizar")))))))</f>
        <v/>
      </c>
    </row>
    <row r="28">
      <c r="A28" s="40" t="n">
        <v>46204</v>
      </c>
      <c r="B28" s="32" t="inlineStr">
        <is>
          <t>Tráfego - GRUPO VIP - CAPTACAO SENDFLOW - 28/07</t>
        </is>
      </c>
      <c r="C28" s="32" t="inlineStr">
        <is>
          <t>Tráfego</t>
        </is>
      </c>
      <c r="D28" s="32" t="inlineStr">
        <is>
          <t>AD01 - Grupo Vip - 28/07</t>
        </is>
      </c>
      <c r="E28" s="55" t="n">
        <v>105.71</v>
      </c>
      <c r="F28" s="56" t="n">
        <v>27843</v>
      </c>
      <c r="G28" s="56" t="n">
        <v>1718</v>
      </c>
      <c r="H28" s="56" t="n">
        <v>0</v>
      </c>
      <c r="I28" s="57" t="n">
        <v>0</v>
      </c>
      <c r="J28" s="19">
        <f>IF(E28="","",E28*I28)</f>
        <v/>
      </c>
      <c r="K28" s="19">
        <f>IF(E28="","",IF(H28=0,0,E28/H28))</f>
        <v/>
      </c>
      <c r="L28" s="19">
        <f>IF(E28="","",IF(F28=0,0,E28/F28*1000))</f>
        <v/>
      </c>
      <c r="M28" s="21">
        <f>IF(E28="","",IF(F28=0,0,G28/F28))</f>
        <v/>
      </c>
      <c r="N28" s="19">
        <f>IF(E28="","",IF(G28=0,0,E28/G28))</f>
        <v/>
      </c>
      <c r="O28" s="11">
        <f>IF(E28="","",IF(AND(C28&lt;&gt;"Vendas",H28=0),"Objetivo não é venda",IF(E28&lt;INV_MIN,"Amostra pequena",IF(H28=0,"Sem compras",IF(I28&lt;BREAKEVEN,"Abaixo do break-even",IF(I28&lt;BREAKEVEN*FATOR_SEG,"Atenção, margem apertada",IF(I28&gt;=ROAS_REF,IF(H28&gt;=COMPRAS_MIN,"Escalar","Promissor, poucas compras"),"Manter e otimizar")))))))</f>
        <v/>
      </c>
    </row>
    <row r="29">
      <c r="A29" s="40" t="n">
        <v>46204</v>
      </c>
      <c r="B29" s="32" t="inlineStr">
        <is>
          <t>[Vendas] [BR] [ADV+] [Catálogo] NOVA Maio/2026</t>
        </is>
      </c>
      <c r="C29" s="32" t="inlineStr">
        <is>
          <t>Vendas</t>
        </is>
      </c>
      <c r="D29" s="32" t="inlineStr">
        <is>
          <t>Criativo 01 - 28/04/2026</t>
        </is>
      </c>
      <c r="E29" s="55" t="n">
        <v>93.72</v>
      </c>
      <c r="F29" s="56" t="n">
        <v>6073</v>
      </c>
      <c r="G29" s="56" t="n">
        <v>120</v>
      </c>
      <c r="H29" s="56" t="n">
        <v>6</v>
      </c>
      <c r="I29" s="57" t="n">
        <v>3.830346</v>
      </c>
      <c r="J29" s="19">
        <f>IF(E29="","",E29*I29)</f>
        <v/>
      </c>
      <c r="K29" s="19">
        <f>IF(E29="","",IF(H29=0,0,E29/H29))</f>
        <v/>
      </c>
      <c r="L29" s="19">
        <f>IF(E29="","",IF(F29=0,0,E29/F29*1000))</f>
        <v/>
      </c>
      <c r="M29" s="21">
        <f>IF(E29="","",IF(F29=0,0,G29/F29))</f>
        <v/>
      </c>
      <c r="N29" s="19">
        <f>IF(E29="","",IF(G29=0,0,E29/G29))</f>
        <v/>
      </c>
      <c r="O29" s="11">
        <f>IF(E29="","",IF(AND(C29&lt;&gt;"Vendas",H29=0),"Objetivo não é venda",IF(E29&lt;INV_MIN,"Amostra pequena",IF(H29=0,"Sem compras",IF(I29&lt;BREAKEVEN,"Abaixo do break-even",IF(I29&lt;BREAKEVEN*FATOR_SEG,"Atenção, margem apertada",IF(I29&gt;=ROAS_REF,IF(H29&gt;=COMPRAS_MIN,"Escalar","Promissor, poucas compras"),"Manter e otimizar")))))))</f>
        <v/>
      </c>
    </row>
    <row r="30">
      <c r="A30" s="40" t="n">
        <v>46204</v>
      </c>
      <c r="B30" s="32" t="inlineStr">
        <is>
          <t>[Tráfego] [Site] [CBO]</t>
        </is>
      </c>
      <c r="C30" s="32" t="inlineStr">
        <is>
          <t>Tráfego</t>
        </is>
      </c>
      <c r="D30" s="32" t="inlineStr">
        <is>
          <t>[Tráfego IG][Post] DO11J3oCbOt</t>
        </is>
      </c>
      <c r="E30" s="55" t="n">
        <v>90.31</v>
      </c>
      <c r="F30" s="56" t="n">
        <v>16406</v>
      </c>
      <c r="G30" s="56" t="n">
        <v>1400</v>
      </c>
      <c r="H30" s="56" t="n">
        <v>5</v>
      </c>
      <c r="I30" s="57" t="n">
        <v>0</v>
      </c>
      <c r="J30" s="19">
        <f>IF(E30="","",E30*I30)</f>
        <v/>
      </c>
      <c r="K30" s="19">
        <f>IF(E30="","",IF(H30=0,0,E30/H30))</f>
        <v/>
      </c>
      <c r="L30" s="19">
        <f>IF(E30="","",IF(F30=0,0,E30/F30*1000))</f>
        <v/>
      </c>
      <c r="M30" s="21">
        <f>IF(E30="","",IF(F30=0,0,G30/F30))</f>
        <v/>
      </c>
      <c r="N30" s="19">
        <f>IF(E30="","",IF(G30=0,0,E30/G30))</f>
        <v/>
      </c>
      <c r="O30" s="11">
        <f>IF(E30="","",IF(AND(C30&lt;&gt;"Vendas",H30=0),"Objetivo não é venda",IF(E30&lt;INV_MIN,"Amostra pequena",IF(H30=0,"Sem compras",IF(I30&lt;BREAKEVEN,"Abaixo do break-even",IF(I30&lt;BREAKEVEN*FATOR_SEG,"Atenção, margem apertada",IF(I30&gt;=ROAS_REF,IF(H30&gt;=COMPRAS_MIN,"Escalar","Promissor, poucas compras"),"Manter e otimizar")))))))</f>
        <v/>
      </c>
    </row>
    <row r="31">
      <c r="A31" s="40" t="n">
        <v>46204</v>
      </c>
      <c r="B31" s="32" t="inlineStr">
        <is>
          <t>[Engajamento][Instagram][18~40] - Leve 3 Pague 2</t>
        </is>
      </c>
      <c r="C31" s="32" t="inlineStr">
        <is>
          <t>Engajamento</t>
        </is>
      </c>
      <c r="D31" s="32" t="inlineStr">
        <is>
          <t>AD 07 - Influencer - 06/07 — Cópia</t>
        </is>
      </c>
      <c r="E31" s="55" t="n">
        <v>75.7</v>
      </c>
      <c r="F31" s="56" t="n">
        <v>9153</v>
      </c>
      <c r="G31" s="56" t="n">
        <v>270</v>
      </c>
      <c r="H31" s="56" t="n">
        <v>3</v>
      </c>
      <c r="I31" s="57" t="n">
        <v>1.009247</v>
      </c>
      <c r="J31" s="19">
        <f>IF(E31="","",E31*I31)</f>
        <v/>
      </c>
      <c r="K31" s="19">
        <f>IF(E31="","",IF(H31=0,0,E31/H31))</f>
        <v/>
      </c>
      <c r="L31" s="19">
        <f>IF(E31="","",IF(F31=0,0,E31/F31*1000))</f>
        <v/>
      </c>
      <c r="M31" s="21">
        <f>IF(E31="","",IF(F31=0,0,G31/F31))</f>
        <v/>
      </c>
      <c r="N31" s="19">
        <f>IF(E31="","",IF(G31=0,0,E31/G31))</f>
        <v/>
      </c>
      <c r="O31" s="11">
        <f>IF(E31="","",IF(AND(C31&lt;&gt;"Vendas",H31=0),"Objetivo não é venda",IF(E31&lt;INV_MIN,"Amostra pequena",IF(H31=0,"Sem compras",IF(I31&lt;BREAKEVEN,"Abaixo do break-even",IF(I31&lt;BREAKEVEN*FATOR_SEG,"Atenção, margem apertada",IF(I31&gt;=ROAS_REF,IF(H31&gt;=COMPRAS_MIN,"Escalar","Promissor, poucas compras"),"Manter e otimizar")))))))</f>
        <v/>
      </c>
    </row>
    <row r="32">
      <c r="A32" s="40" t="n">
        <v>46204</v>
      </c>
      <c r="B32" s="32" t="inlineStr">
        <is>
          <t>[Engajamento][Instagram][18~40] - Leve 3 Pague 2</t>
        </is>
      </c>
      <c r="C32" s="32" t="inlineStr">
        <is>
          <t>Engajamento</t>
        </is>
      </c>
      <c r="D32" s="32" t="inlineStr">
        <is>
          <t>AD01 - Namo - 11/06/2026</t>
        </is>
      </c>
      <c r="E32" s="55" t="n">
        <v>36.75</v>
      </c>
      <c r="F32" s="56" t="n">
        <v>4376</v>
      </c>
      <c r="G32" s="56" t="n">
        <v>88</v>
      </c>
      <c r="H32" s="56" t="n">
        <v>0</v>
      </c>
      <c r="I32" s="57" t="n">
        <v>0</v>
      </c>
      <c r="J32" s="19">
        <f>IF(E32="","",E32*I32)</f>
        <v/>
      </c>
      <c r="K32" s="19">
        <f>IF(E32="","",IF(H32=0,0,E32/H32))</f>
        <v/>
      </c>
      <c r="L32" s="19">
        <f>IF(E32="","",IF(F32=0,0,E32/F32*1000))</f>
        <v/>
      </c>
      <c r="M32" s="21">
        <f>IF(E32="","",IF(F32=0,0,G32/F32))</f>
        <v/>
      </c>
      <c r="N32" s="19">
        <f>IF(E32="","",IF(G32=0,0,E32/G32))</f>
        <v/>
      </c>
      <c r="O32" s="11">
        <f>IF(E32="","",IF(AND(C32&lt;&gt;"Vendas",H32=0),"Objetivo não é venda",IF(E32&lt;INV_MIN,"Amostra pequena",IF(H32=0,"Sem compras",IF(I32&lt;BREAKEVEN,"Abaixo do break-even",IF(I32&lt;BREAKEVEN*FATOR_SEG,"Atenção, margem apertada",IF(I32&gt;=ROAS_REF,IF(H32&gt;=COMPRAS_MIN,"Escalar","Promissor, poucas compras"),"Manter e otimizar")))))))</f>
        <v/>
      </c>
    </row>
    <row r="33">
      <c r="A33" s="40" t="n">
        <v>46204</v>
      </c>
      <c r="B33" s="32" t="inlineStr">
        <is>
          <t>[Engajamento][Instagram][18~40] - Leve 3 Pague 2</t>
        </is>
      </c>
      <c r="C33" s="32" t="inlineStr">
        <is>
          <t>Engajamento</t>
        </is>
      </c>
      <c r="D33" s="32" t="inlineStr">
        <is>
          <t>AD02 - Namo Urgencia Stor - 18/06/2026</t>
        </is>
      </c>
      <c r="E33" s="55" t="n">
        <v>34.32</v>
      </c>
      <c r="F33" s="56" t="n">
        <v>4062</v>
      </c>
      <c r="G33" s="56" t="n">
        <v>14</v>
      </c>
      <c r="H33" s="56" t="n">
        <v>0</v>
      </c>
      <c r="I33" s="57" t="n">
        <v>0</v>
      </c>
      <c r="J33" s="19">
        <f>IF(E33="","",E33*I33)</f>
        <v/>
      </c>
      <c r="K33" s="19">
        <f>IF(E33="","",IF(H33=0,0,E33/H33))</f>
        <v/>
      </c>
      <c r="L33" s="19">
        <f>IF(E33="","",IF(F33=0,0,E33/F33*1000))</f>
        <v/>
      </c>
      <c r="M33" s="21">
        <f>IF(E33="","",IF(F33=0,0,G33/F33))</f>
        <v/>
      </c>
      <c r="N33" s="19">
        <f>IF(E33="","",IF(G33=0,0,E33/G33))</f>
        <v/>
      </c>
      <c r="O33" s="11">
        <f>IF(E33="","",IF(AND(C33&lt;&gt;"Vendas",H33=0),"Objetivo não é venda",IF(E33&lt;INV_MIN,"Amostra pequena",IF(H33=0,"Sem compras",IF(I33&lt;BREAKEVEN,"Abaixo do break-even",IF(I33&lt;BREAKEVEN*FATOR_SEG,"Atenção, margem apertada",IF(I33&gt;=ROAS_REF,IF(H33&gt;=COMPRAS_MIN,"Escalar","Promissor, poucas compras"),"Manter e otimizar")))))))</f>
        <v/>
      </c>
    </row>
    <row r="34">
      <c r="A34" s="40" t="n">
        <v>46204</v>
      </c>
      <c r="B34" s="32" t="inlineStr">
        <is>
          <t>[Vendas] [BR] [ADV+] [Catálogo] NOVA Maio/2026</t>
        </is>
      </c>
      <c r="C34" s="32" t="inlineStr">
        <is>
          <t>Vendas</t>
        </is>
      </c>
      <c r="D34" s="32" t="inlineStr">
        <is>
          <t>Criativo Carrossel 03 - 28/04/2026 — Cópia</t>
        </is>
      </c>
      <c r="E34" s="55" t="n">
        <v>31.12</v>
      </c>
      <c r="F34" s="56" t="n">
        <v>1796</v>
      </c>
      <c r="G34" s="56" t="n">
        <v>26</v>
      </c>
      <c r="H34" s="56" t="n">
        <v>2</v>
      </c>
      <c r="I34" s="57" t="n">
        <v>14.486504</v>
      </c>
      <c r="J34" s="19">
        <f>IF(E34="","",E34*I34)</f>
        <v/>
      </c>
      <c r="K34" s="19">
        <f>IF(E34="","",IF(H34=0,0,E34/H34))</f>
        <v/>
      </c>
      <c r="L34" s="19">
        <f>IF(E34="","",IF(F34=0,0,E34/F34*1000))</f>
        <v/>
      </c>
      <c r="M34" s="21">
        <f>IF(E34="","",IF(F34=0,0,G34/F34))</f>
        <v/>
      </c>
      <c r="N34" s="19">
        <f>IF(E34="","",IF(G34=0,0,E34/G34))</f>
        <v/>
      </c>
      <c r="O34" s="11">
        <f>IF(E34="","",IF(AND(C34&lt;&gt;"Vendas",H34=0),"Objetivo não é venda",IF(E34&lt;INV_MIN,"Amostra pequena",IF(H34=0,"Sem compras",IF(I34&lt;BREAKEVEN,"Abaixo do break-even",IF(I34&lt;BREAKEVEN*FATOR_SEG,"Atenção, margem apertada",IF(I34&gt;=ROAS_REF,IF(H34&gt;=COMPRAS_MIN,"Escalar","Promissor, poucas compras"),"Manter e otimizar")))))))</f>
        <v/>
      </c>
    </row>
    <row r="35">
      <c r="A35" s="40" t="n">
        <v>46204</v>
      </c>
      <c r="B35" s="32" t="inlineStr">
        <is>
          <t>[Vendas] [BR] [ADV+] [Catálogo] NOVA Maio/2026</t>
        </is>
      </c>
      <c r="C35" s="32" t="inlineStr">
        <is>
          <t>Vendas</t>
        </is>
      </c>
      <c r="D35" s="32" t="inlineStr">
        <is>
          <t>Criativo 01 - Criativos Feed - 18/06/2026</t>
        </is>
      </c>
      <c r="E35" s="55" t="n">
        <v>26.69</v>
      </c>
      <c r="F35" s="56" t="n">
        <v>3009</v>
      </c>
      <c r="G35" s="56" t="n">
        <v>7</v>
      </c>
      <c r="H35" s="56" t="n">
        <v>0</v>
      </c>
      <c r="I35" s="57" t="n">
        <v>0</v>
      </c>
      <c r="J35" s="19">
        <f>IF(E35="","",E35*I35)</f>
        <v/>
      </c>
      <c r="K35" s="19">
        <f>IF(E35="","",IF(H35=0,0,E35/H35))</f>
        <v/>
      </c>
      <c r="L35" s="19">
        <f>IF(E35="","",IF(F35=0,0,E35/F35*1000))</f>
        <v/>
      </c>
      <c r="M35" s="21">
        <f>IF(E35="","",IF(F35=0,0,G35/F35))</f>
        <v/>
      </c>
      <c r="N35" s="19">
        <f>IF(E35="","",IF(G35=0,0,E35/G35))</f>
        <v/>
      </c>
      <c r="O35" s="11">
        <f>IF(E35="","",IF(AND(C35&lt;&gt;"Vendas",H35=0),"Objetivo não é venda",IF(E35&lt;INV_MIN,"Amostra pequena",IF(H35=0,"Sem compras",IF(I35&lt;BREAKEVEN,"Abaixo do break-even",IF(I35&lt;BREAKEVEN*FATOR_SEG,"Atenção, margem apertada",IF(I35&gt;=ROAS_REF,IF(H35&gt;=COMPRAS_MIN,"Escalar","Promissor, poucas compras"),"Manter e otimizar")))))))</f>
        <v/>
      </c>
    </row>
    <row r="36">
      <c r="A36" s="40" t="n">
        <v>46204</v>
      </c>
      <c r="B36" s="32" t="inlineStr">
        <is>
          <t>[Vendas] [BR] [ADV+] [Catálogo] NOVA Maio/2026</t>
        </is>
      </c>
      <c r="C36" s="32" t="inlineStr">
        <is>
          <t>Vendas</t>
        </is>
      </c>
      <c r="D36" s="32" t="inlineStr">
        <is>
          <t>Criativo 02 - 15/06/2026</t>
        </is>
      </c>
      <c r="E36" s="55" t="n">
        <v>25.13</v>
      </c>
      <c r="F36" s="56" t="n">
        <v>2317</v>
      </c>
      <c r="G36" s="56" t="n">
        <v>13</v>
      </c>
      <c r="H36" s="56" t="n">
        <v>3</v>
      </c>
      <c r="I36" s="57" t="n">
        <v>0</v>
      </c>
      <c r="J36" s="19">
        <f>IF(E36="","",E36*I36)</f>
        <v/>
      </c>
      <c r="K36" s="19">
        <f>IF(E36="","",IF(H36=0,0,E36/H36))</f>
        <v/>
      </c>
      <c r="L36" s="19">
        <f>IF(E36="","",IF(F36=0,0,E36/F36*1000))</f>
        <v/>
      </c>
      <c r="M36" s="21">
        <f>IF(E36="","",IF(F36=0,0,G36/F36))</f>
        <v/>
      </c>
      <c r="N36" s="19">
        <f>IF(E36="","",IF(G36=0,0,E36/G36))</f>
        <v/>
      </c>
      <c r="O36" s="11">
        <f>IF(E36="","",IF(AND(C36&lt;&gt;"Vendas",H36=0),"Objetivo não é venda",IF(E36&lt;INV_MIN,"Amostra pequena",IF(H36=0,"Sem compras",IF(I36&lt;BREAKEVEN,"Abaixo do break-even",IF(I36&lt;BREAKEVEN*FATOR_SEG,"Atenção, margem apertada",IF(I36&gt;=ROAS_REF,IF(H36&gt;=COMPRAS_MIN,"Escalar","Promissor, poucas compras"),"Manter e otimizar")))))))</f>
        <v/>
      </c>
    </row>
    <row r="37">
      <c r="A37" s="40" t="n">
        <v>46204</v>
      </c>
      <c r="B37" s="32" t="inlineStr">
        <is>
          <t>[Engajamento][Instagram][18~40] - Leve 3 Pague 2</t>
        </is>
      </c>
      <c r="C37" s="32" t="inlineStr">
        <is>
          <t>Engajamento</t>
        </is>
      </c>
      <c r="D37" s="32" t="inlineStr">
        <is>
          <t>Criativo 02 - 28/04/2026</t>
        </is>
      </c>
      <c r="E37" s="55" t="n">
        <v>18.75</v>
      </c>
      <c r="F37" s="56" t="n">
        <v>2750</v>
      </c>
      <c r="G37" s="56" t="n">
        <v>70</v>
      </c>
      <c r="H37" s="56" t="n">
        <v>1</v>
      </c>
      <c r="I37" s="57" t="n">
        <v>15.189867</v>
      </c>
      <c r="J37" s="19">
        <f>IF(E37="","",E37*I37)</f>
        <v/>
      </c>
      <c r="K37" s="19">
        <f>IF(E37="","",IF(H37=0,0,E37/H37))</f>
        <v/>
      </c>
      <c r="L37" s="19">
        <f>IF(E37="","",IF(F37=0,0,E37/F37*1000))</f>
        <v/>
      </c>
      <c r="M37" s="21">
        <f>IF(E37="","",IF(F37=0,0,G37/F37))</f>
        <v/>
      </c>
      <c r="N37" s="19">
        <f>IF(E37="","",IF(G37=0,0,E37/G37))</f>
        <v/>
      </c>
      <c r="O37" s="11">
        <f>IF(E37="","",IF(AND(C37&lt;&gt;"Vendas",H37=0),"Objetivo não é venda",IF(E37&lt;INV_MIN,"Amostra pequena",IF(H37=0,"Sem compras",IF(I37&lt;BREAKEVEN,"Abaixo do break-even",IF(I37&lt;BREAKEVEN*FATOR_SEG,"Atenção, margem apertada",IF(I37&gt;=ROAS_REF,IF(H37&gt;=COMPRAS_MIN,"Escalar","Promissor, poucas compras"),"Manter e otimizar")))))))</f>
        <v/>
      </c>
    </row>
    <row r="38">
      <c r="A38" s="40" t="n">
        <v>46204</v>
      </c>
      <c r="B38" s="32" t="inlineStr">
        <is>
          <t>[Tráfego] [Site] [CBO]</t>
        </is>
      </c>
      <c r="C38" s="32" t="inlineStr">
        <is>
          <t>Tráfego</t>
        </is>
      </c>
      <c r="D38" s="32" t="inlineStr">
        <is>
          <t>[Tráfego IG][Post] O Moletom mais foda de todos os tempos — Cópia</t>
        </is>
      </c>
      <c r="E38" s="55" t="n">
        <v>18.17</v>
      </c>
      <c r="F38" s="56" t="n">
        <v>2105</v>
      </c>
      <c r="G38" s="56" t="n">
        <v>156</v>
      </c>
      <c r="H38" s="56" t="n">
        <v>0</v>
      </c>
      <c r="I38" s="57" t="n">
        <v>0</v>
      </c>
      <c r="J38" s="19">
        <f>IF(E38="","",E38*I38)</f>
        <v/>
      </c>
      <c r="K38" s="19">
        <f>IF(E38="","",IF(H38=0,0,E38/H38))</f>
        <v/>
      </c>
      <c r="L38" s="19">
        <f>IF(E38="","",IF(F38=0,0,E38/F38*1000))</f>
        <v/>
      </c>
      <c r="M38" s="21">
        <f>IF(E38="","",IF(F38=0,0,G38/F38))</f>
        <v/>
      </c>
      <c r="N38" s="19">
        <f>IF(E38="","",IF(G38=0,0,E38/G38))</f>
        <v/>
      </c>
      <c r="O38" s="11">
        <f>IF(E38="","",IF(AND(C38&lt;&gt;"Vendas",H38=0),"Objetivo não é venda",IF(E38&lt;INV_MIN,"Amostra pequena",IF(H38=0,"Sem compras",IF(I38&lt;BREAKEVEN,"Abaixo do break-even",IF(I38&lt;BREAKEVEN*FATOR_SEG,"Atenção, margem apertada",IF(I38&gt;=ROAS_REF,IF(H38&gt;=COMPRAS_MIN,"Escalar","Promissor, poucas compras"),"Manter e otimizar")))))))</f>
        <v/>
      </c>
    </row>
    <row r="39">
      <c r="A39" s="40" t="n">
        <v>46204</v>
      </c>
      <c r="B39" s="32" t="inlineStr">
        <is>
          <t>[IG] Novos Seguidores</t>
        </is>
      </c>
      <c r="C39" s="32" t="inlineStr">
        <is>
          <t>Tráfego</t>
        </is>
      </c>
      <c r="D39" s="32" t="inlineStr">
        <is>
          <t>PUB [ Existente ] Exclusão</t>
        </is>
      </c>
      <c r="E39" s="55" t="n">
        <v>15.54</v>
      </c>
      <c r="F39" s="56" t="n">
        <v>957</v>
      </c>
      <c r="G39" s="56" t="n">
        <v>17</v>
      </c>
      <c r="H39" s="56" t="n">
        <v>0</v>
      </c>
      <c r="I39" s="57" t="n">
        <v>0</v>
      </c>
      <c r="J39" s="19">
        <f>IF(E39="","",E39*I39)</f>
        <v/>
      </c>
      <c r="K39" s="19">
        <f>IF(E39="","",IF(H39=0,0,E39/H39))</f>
        <v/>
      </c>
      <c r="L39" s="19">
        <f>IF(E39="","",IF(F39=0,0,E39/F39*1000))</f>
        <v/>
      </c>
      <c r="M39" s="21">
        <f>IF(E39="","",IF(F39=0,0,G39/F39))</f>
        <v/>
      </c>
      <c r="N39" s="19">
        <f>IF(E39="","",IF(G39=0,0,E39/G39))</f>
        <v/>
      </c>
      <c r="O39" s="11">
        <f>IF(E39="","",IF(AND(C39&lt;&gt;"Vendas",H39=0),"Objetivo não é venda",IF(E39&lt;INV_MIN,"Amostra pequena",IF(H39=0,"Sem compras",IF(I39&lt;BREAKEVEN,"Abaixo do break-even",IF(I39&lt;BREAKEVEN*FATOR_SEG,"Atenção, margem apertada",IF(I39&gt;=ROAS_REF,IF(H39&gt;=COMPRAS_MIN,"Escalar","Promissor, poucas compras"),"Manter e otimizar")))))))</f>
        <v/>
      </c>
    </row>
    <row r="40">
      <c r="A40" s="40" t="n">
        <v>46204</v>
      </c>
      <c r="B40" s="32" t="inlineStr">
        <is>
          <t>Shui - Niver 6a - Reconhecimento - Maio/26</t>
        </is>
      </c>
      <c r="C40" s="32" t="inlineStr">
        <is>
          <t>Reconhecimento</t>
        </is>
      </c>
      <c r="D40" s="32" t="inlineStr">
        <is>
          <t>AD6 - Reels Casal Namorados 17/06</t>
        </is>
      </c>
      <c r="E40" s="55" t="n">
        <v>14.96</v>
      </c>
      <c r="F40" s="56" t="n">
        <v>9088</v>
      </c>
      <c r="G40" s="56" t="n">
        <v>3</v>
      </c>
      <c r="H40" s="56" t="n">
        <v>0</v>
      </c>
      <c r="I40" s="57" t="n">
        <v>0</v>
      </c>
      <c r="J40" s="19">
        <f>IF(E40="","",E40*I40)</f>
        <v/>
      </c>
      <c r="K40" s="19">
        <f>IF(E40="","",IF(H40=0,0,E40/H40))</f>
        <v/>
      </c>
      <c r="L40" s="19">
        <f>IF(E40="","",IF(F40=0,0,E40/F40*1000))</f>
        <v/>
      </c>
      <c r="M40" s="21">
        <f>IF(E40="","",IF(F40=0,0,G40/F40))</f>
        <v/>
      </c>
      <c r="N40" s="19">
        <f>IF(E40="","",IF(G40=0,0,E40/G40))</f>
        <v/>
      </c>
      <c r="O40" s="11">
        <f>IF(E40="","",IF(AND(C40&lt;&gt;"Vendas",H40=0),"Objetivo não é venda",IF(E40&lt;INV_MIN,"Amostra pequena",IF(H40=0,"Sem compras",IF(I40&lt;BREAKEVEN,"Abaixo do break-even",IF(I40&lt;BREAKEVEN*FATOR_SEG,"Atenção, margem apertada",IF(I40&gt;=ROAS_REF,IF(H40&gt;=COMPRAS_MIN,"Escalar","Promissor, poucas compras"),"Manter e otimizar")))))))</f>
        <v/>
      </c>
    </row>
    <row r="41">
      <c r="A41" s="40" t="n">
        <v>46204</v>
      </c>
      <c r="B41" s="32" t="inlineStr">
        <is>
          <t>[Tráfego] [Site] [CBO]</t>
        </is>
      </c>
      <c r="C41" s="32" t="inlineStr">
        <is>
          <t>Tráfego</t>
        </is>
      </c>
      <c r="D41" s="32" t="inlineStr">
        <is>
          <t>[Tráfego IG][Post] DNB8ZofPEcS</t>
        </is>
      </c>
      <c r="E41" s="55" t="n">
        <v>8.369999999999999</v>
      </c>
      <c r="F41" s="56" t="n">
        <v>1977</v>
      </c>
      <c r="G41" s="56" t="n">
        <v>105</v>
      </c>
      <c r="H41" s="56" t="n">
        <v>0</v>
      </c>
      <c r="I41" s="57" t="n">
        <v>0</v>
      </c>
      <c r="J41" s="19">
        <f>IF(E41="","",E41*I41)</f>
        <v/>
      </c>
      <c r="K41" s="19">
        <f>IF(E41="","",IF(H41=0,0,E41/H41))</f>
        <v/>
      </c>
      <c r="L41" s="19">
        <f>IF(E41="","",IF(F41=0,0,E41/F41*1000))</f>
        <v/>
      </c>
      <c r="M41" s="21">
        <f>IF(E41="","",IF(F41=0,0,G41/F41))</f>
        <v/>
      </c>
      <c r="N41" s="19">
        <f>IF(E41="","",IF(G41=0,0,E41/G41))</f>
        <v/>
      </c>
      <c r="O41" s="11">
        <f>IF(E41="","",IF(AND(C41&lt;&gt;"Vendas",H41=0),"Objetivo não é venda",IF(E41&lt;INV_MIN,"Amostra pequena",IF(H41=0,"Sem compras",IF(I41&lt;BREAKEVEN,"Abaixo do break-even",IF(I41&lt;BREAKEVEN*FATOR_SEG,"Atenção, margem apertada",IF(I41&gt;=ROAS_REF,IF(H41&gt;=COMPRAS_MIN,"Escalar","Promissor, poucas compras"),"Manter e otimizar")))))))</f>
        <v/>
      </c>
    </row>
    <row r="42">
      <c r="A42" s="40" t="n">
        <v>46204</v>
      </c>
      <c r="B42" s="32" t="inlineStr">
        <is>
          <t>Tráfego - GRUPO VIP - CAPTACAO SENDFLOW - 28/07</t>
        </is>
      </c>
      <c r="C42" s="32" t="inlineStr">
        <is>
          <t>Tráfego</t>
        </is>
      </c>
      <c r="D42" s="32" t="inlineStr">
        <is>
          <t>AD02 - Grupo Vip - 28/07</t>
        </is>
      </c>
      <c r="E42" s="55" t="n">
        <v>7.91</v>
      </c>
      <c r="F42" s="56" t="n">
        <v>1949</v>
      </c>
      <c r="G42" s="56" t="n">
        <v>108</v>
      </c>
      <c r="H42" s="56" t="n">
        <v>0</v>
      </c>
      <c r="I42" s="57" t="n">
        <v>0</v>
      </c>
      <c r="J42" s="19">
        <f>IF(E42="","",E42*I42)</f>
        <v/>
      </c>
      <c r="K42" s="19">
        <f>IF(E42="","",IF(H42=0,0,E42/H42))</f>
        <v/>
      </c>
      <c r="L42" s="19">
        <f>IF(E42="","",IF(F42=0,0,E42/F42*1000))</f>
        <v/>
      </c>
      <c r="M42" s="21">
        <f>IF(E42="","",IF(F42=0,0,G42/F42))</f>
        <v/>
      </c>
      <c r="N42" s="19">
        <f>IF(E42="","",IF(G42=0,0,E42/G42))</f>
        <v/>
      </c>
      <c r="O42" s="11">
        <f>IF(E42="","",IF(AND(C42&lt;&gt;"Vendas",H42=0),"Objetivo não é venda",IF(E42&lt;INV_MIN,"Amostra pequena",IF(H42=0,"Sem compras",IF(I42&lt;BREAKEVEN,"Abaixo do break-even",IF(I42&lt;BREAKEVEN*FATOR_SEG,"Atenção, margem apertada",IF(I42&gt;=ROAS_REF,IF(H42&gt;=COMPRAS_MIN,"Escalar","Promissor, poucas compras"),"Manter e otimizar")))))))</f>
        <v/>
      </c>
    </row>
    <row r="43">
      <c r="A43" s="40" t="n">
        <v>46204</v>
      </c>
      <c r="B43" s="32" t="inlineStr">
        <is>
          <t>Tráfego - GRUPO VIP - CAPTACAO SENDFLOW - 28/07</t>
        </is>
      </c>
      <c r="C43" s="32" t="inlineStr">
        <is>
          <t>Tráfego</t>
        </is>
      </c>
      <c r="D43" s="32" t="inlineStr">
        <is>
          <t>AD03 - Grupo Vip - 28/07</t>
        </is>
      </c>
      <c r="E43" s="55" t="n">
        <v>4.71</v>
      </c>
      <c r="F43" s="56" t="n">
        <v>1059</v>
      </c>
      <c r="G43" s="56" t="n">
        <v>93</v>
      </c>
      <c r="H43" s="56" t="n">
        <v>1</v>
      </c>
      <c r="I43" s="57" t="n">
        <v>28.951168</v>
      </c>
      <c r="J43" s="19">
        <f>IF(E43="","",E43*I43)</f>
        <v/>
      </c>
      <c r="K43" s="19">
        <f>IF(E43="","",IF(H43=0,0,E43/H43))</f>
        <v/>
      </c>
      <c r="L43" s="19">
        <f>IF(E43="","",IF(F43=0,0,E43/F43*1000))</f>
        <v/>
      </c>
      <c r="M43" s="21">
        <f>IF(E43="","",IF(F43=0,0,G43/F43))</f>
        <v/>
      </c>
      <c r="N43" s="19">
        <f>IF(E43="","",IF(G43=0,0,E43/G43))</f>
        <v/>
      </c>
      <c r="O43" s="11">
        <f>IF(E43="","",IF(AND(C43&lt;&gt;"Vendas",H43=0),"Objetivo não é venda",IF(E43&lt;INV_MIN,"Amostra pequena",IF(H43=0,"Sem compras",IF(I43&lt;BREAKEVEN,"Abaixo do break-even",IF(I43&lt;BREAKEVEN*FATOR_SEG,"Atenção, margem apertada",IF(I43&gt;=ROAS_REF,IF(H43&gt;=COMPRAS_MIN,"Escalar","Promissor, poucas compras"),"Manter e otimizar")))))))</f>
        <v/>
      </c>
    </row>
    <row r="44">
      <c r="A44" s="40" t="n">
        <v>46204</v>
      </c>
      <c r="B44" s="32" t="inlineStr">
        <is>
          <t>[Tráfego] [Site] [CBO]</t>
        </is>
      </c>
      <c r="C44" s="32" t="inlineStr">
        <is>
          <t>Tráfego</t>
        </is>
      </c>
      <c r="D44" s="32" t="inlineStr">
        <is>
          <t>[Tráfego IG][Post] O Moletom mais foda de todos os tempos</t>
        </is>
      </c>
      <c r="E44" s="55" t="n">
        <v>4.34</v>
      </c>
      <c r="F44" s="56" t="n">
        <v>520</v>
      </c>
      <c r="G44" s="56" t="n">
        <v>26</v>
      </c>
      <c r="H44" s="56" t="n">
        <v>0</v>
      </c>
      <c r="I44" s="57" t="n">
        <v>0</v>
      </c>
      <c r="J44" s="19">
        <f>IF(E44="","",E44*I44)</f>
        <v/>
      </c>
      <c r="K44" s="19">
        <f>IF(E44="","",IF(H44=0,0,E44/H44))</f>
        <v/>
      </c>
      <c r="L44" s="19">
        <f>IF(E44="","",IF(F44=0,0,E44/F44*1000))</f>
        <v/>
      </c>
      <c r="M44" s="21">
        <f>IF(E44="","",IF(F44=0,0,G44/F44))</f>
        <v/>
      </c>
      <c r="N44" s="19">
        <f>IF(E44="","",IF(G44=0,0,E44/G44))</f>
        <v/>
      </c>
      <c r="O44" s="11">
        <f>IF(E44="","",IF(AND(C44&lt;&gt;"Vendas",H44=0),"Objetivo não é venda",IF(E44&lt;INV_MIN,"Amostra pequena",IF(H44=0,"Sem compras",IF(I44&lt;BREAKEVEN,"Abaixo do break-even",IF(I44&lt;BREAKEVEN*FATOR_SEG,"Atenção, margem apertada",IF(I44&gt;=ROAS_REF,IF(H44&gt;=COMPRAS_MIN,"Escalar","Promissor, poucas compras"),"Manter e otimizar")))))))</f>
        <v/>
      </c>
    </row>
    <row r="45">
      <c r="A45" s="40" t="n">
        <v>46204</v>
      </c>
      <c r="B45" s="32" t="inlineStr">
        <is>
          <t>[Engajamento][Instagram][18~40] - Leve 3 Pague 2</t>
        </is>
      </c>
      <c r="C45" s="32" t="inlineStr">
        <is>
          <t>Engajamento</t>
        </is>
      </c>
      <c r="D45" s="32" t="inlineStr">
        <is>
          <t>[Catálogo] [Todos Produtos]</t>
        </is>
      </c>
      <c r="E45" s="55" t="n">
        <v>3.57</v>
      </c>
      <c r="F45" s="56" t="n">
        <v>503</v>
      </c>
      <c r="G45" s="56" t="n">
        <v>25</v>
      </c>
      <c r="H45" s="56" t="n">
        <v>0</v>
      </c>
      <c r="I45" s="57" t="n">
        <v>0</v>
      </c>
      <c r="J45" s="19">
        <f>IF(E45="","",E45*I45)</f>
        <v/>
      </c>
      <c r="K45" s="19">
        <f>IF(E45="","",IF(H45=0,0,E45/H45))</f>
        <v/>
      </c>
      <c r="L45" s="19">
        <f>IF(E45="","",IF(F45=0,0,E45/F45*1000))</f>
        <v/>
      </c>
      <c r="M45" s="21">
        <f>IF(E45="","",IF(F45=0,0,G45/F45))</f>
        <v/>
      </c>
      <c r="N45" s="19">
        <f>IF(E45="","",IF(G45=0,0,E45/G45))</f>
        <v/>
      </c>
      <c r="O45" s="11">
        <f>IF(E45="","",IF(AND(C45&lt;&gt;"Vendas",H45=0),"Objetivo não é venda",IF(E45&lt;INV_MIN,"Amostra pequena",IF(H45=0,"Sem compras",IF(I45&lt;BREAKEVEN,"Abaixo do break-even",IF(I45&lt;BREAKEVEN*FATOR_SEG,"Atenção, margem apertada",IF(I45&gt;=ROAS_REF,IF(H45&gt;=COMPRAS_MIN,"Escalar","Promissor, poucas compras"),"Manter e otimizar")))))))</f>
        <v/>
      </c>
    </row>
    <row r="46">
      <c r="A46" s="40" t="n">
        <v>46204</v>
      </c>
      <c r="B46" s="32" t="inlineStr">
        <is>
          <t>Shui - Niver 6a - Reconhecimento - Maio/26</t>
        </is>
      </c>
      <c r="C46" s="32" t="inlineStr">
        <is>
          <t>Reconhecimento</t>
        </is>
      </c>
      <c r="D46" s="32" t="inlineStr">
        <is>
          <t>AD1 - Reels Casal Namorados 17/06</t>
        </is>
      </c>
      <c r="E46" s="55" t="n">
        <v>3.56</v>
      </c>
      <c r="F46" s="56" t="n">
        <v>2133</v>
      </c>
      <c r="G46" s="56" t="n">
        <v>1</v>
      </c>
      <c r="H46" s="56" t="n">
        <v>0</v>
      </c>
      <c r="I46" s="57" t="n">
        <v>0</v>
      </c>
      <c r="J46" s="19">
        <f>IF(E46="","",E46*I46)</f>
        <v/>
      </c>
      <c r="K46" s="19">
        <f>IF(E46="","",IF(H46=0,0,E46/H46))</f>
        <v/>
      </c>
      <c r="L46" s="19">
        <f>IF(E46="","",IF(F46=0,0,E46/F46*1000))</f>
        <v/>
      </c>
      <c r="M46" s="21">
        <f>IF(E46="","",IF(F46=0,0,G46/F46))</f>
        <v/>
      </c>
      <c r="N46" s="19">
        <f>IF(E46="","",IF(G46=0,0,E46/G46))</f>
        <v/>
      </c>
      <c r="O46" s="11">
        <f>IF(E46="","",IF(AND(C46&lt;&gt;"Vendas",H46=0),"Objetivo não é venda",IF(E46&lt;INV_MIN,"Amostra pequena",IF(H46=0,"Sem compras",IF(I46&lt;BREAKEVEN,"Abaixo do break-even",IF(I46&lt;BREAKEVEN*FATOR_SEG,"Atenção, margem apertada",IF(I46&gt;=ROAS_REF,IF(H46&gt;=COMPRAS_MIN,"Escalar","Promissor, poucas compras"),"Manter e otimizar")))))))</f>
        <v/>
      </c>
    </row>
    <row r="47">
      <c r="A47" s="40" t="n">
        <v>46204</v>
      </c>
      <c r="B47" s="32" t="inlineStr">
        <is>
          <t>Tráfego - Campanha - Captacão Seguidores - Shui 06/05</t>
        </is>
      </c>
      <c r="C47" s="32" t="inlineStr">
        <is>
          <t>Tráfego</t>
        </is>
      </c>
      <c r="D47" s="32" t="inlineStr">
        <is>
          <t>AD04 - DLQFfnxMJe2 - 06.05</t>
        </is>
      </c>
      <c r="E47" s="55" t="n">
        <v>2.35</v>
      </c>
      <c r="F47" s="56" t="n">
        <v>429</v>
      </c>
      <c r="G47" s="56" t="n">
        <v>13</v>
      </c>
      <c r="H47" s="56" t="n">
        <v>0</v>
      </c>
      <c r="I47" s="57" t="n">
        <v>0</v>
      </c>
      <c r="J47" s="19">
        <f>IF(E47="","",E47*I47)</f>
        <v/>
      </c>
      <c r="K47" s="19">
        <f>IF(E47="","",IF(H47=0,0,E47/H47))</f>
        <v/>
      </c>
      <c r="L47" s="19">
        <f>IF(E47="","",IF(F47=0,0,E47/F47*1000))</f>
        <v/>
      </c>
      <c r="M47" s="21">
        <f>IF(E47="","",IF(F47=0,0,G47/F47))</f>
        <v/>
      </c>
      <c r="N47" s="19">
        <f>IF(E47="","",IF(G47=0,0,E47/G47))</f>
        <v/>
      </c>
      <c r="O47" s="11">
        <f>IF(E47="","",IF(AND(C47&lt;&gt;"Vendas",H47=0),"Objetivo não é venda",IF(E47&lt;INV_MIN,"Amostra pequena",IF(H47=0,"Sem compras",IF(I47&lt;BREAKEVEN,"Abaixo do break-even",IF(I47&lt;BREAKEVEN*FATOR_SEG,"Atenção, margem apertada",IF(I47&gt;=ROAS_REF,IF(H47&gt;=COMPRAS_MIN,"Escalar","Promissor, poucas compras"),"Manter e otimizar")))))))</f>
        <v/>
      </c>
    </row>
    <row r="48">
      <c r="A48" s="40" t="n">
        <v>46235</v>
      </c>
      <c r="B48" s="32" t="inlineStr">
        <is>
          <t>[Vendas] [BR] [ADV+] [Catálogo] NOVA Maio/2026</t>
        </is>
      </c>
      <c r="C48" s="32" t="inlineStr">
        <is>
          <t>Vendas</t>
        </is>
      </c>
      <c r="D48" s="32" t="inlineStr">
        <is>
          <t>AD 07 - Influencer - 23/07</t>
        </is>
      </c>
      <c r="E48" s="55" t="n">
        <v>9886.26</v>
      </c>
      <c r="F48" s="56" t="n">
        <v>634334</v>
      </c>
      <c r="G48" s="56" t="n">
        <v>13691</v>
      </c>
      <c r="H48" s="56" t="n">
        <v>232</v>
      </c>
      <c r="I48" s="57" t="n">
        <v>3.367492</v>
      </c>
      <c r="J48" s="19">
        <f>IF(E48="","",E48*I48)</f>
        <v/>
      </c>
      <c r="K48" s="19">
        <f>IF(E48="","",IF(H48=0,0,E48/H48))</f>
        <v/>
      </c>
      <c r="L48" s="19">
        <f>IF(E48="","",IF(F48=0,0,E48/F48*1000))</f>
        <v/>
      </c>
      <c r="M48" s="21">
        <f>IF(E48="","",IF(F48=0,0,G48/F48))</f>
        <v/>
      </c>
      <c r="N48" s="19">
        <f>IF(E48="","",IF(G48=0,0,E48/G48))</f>
        <v/>
      </c>
      <c r="O48" s="11">
        <f>IF(E48="","",IF(AND(C48&lt;&gt;"Vendas",H48=0),"Objetivo não é venda",IF(E48&lt;INV_MIN,"Amostra pequena",IF(H48=0,"Sem compras",IF(I48&lt;BREAKEVEN,"Abaixo do break-even",IF(I48&lt;BREAKEVEN*FATOR_SEG,"Atenção, margem apertada",IF(I48&gt;=ROAS_REF,IF(H48&gt;=COMPRAS_MIN,"Escalar","Promissor, poucas compras"),"Manter e otimizar")))))))</f>
        <v/>
      </c>
    </row>
    <row r="49">
      <c r="A49" s="40" t="n">
        <v>46235</v>
      </c>
      <c r="B49" s="32" t="inlineStr">
        <is>
          <t>[Vendas] [BR] [ADV+] [Catálogo] NOVA Maio/2026</t>
        </is>
      </c>
      <c r="C49" s="32" t="inlineStr">
        <is>
          <t>Vendas</t>
        </is>
      </c>
      <c r="D49" s="32" t="inlineStr">
        <is>
          <t>AD 07 - Influencer - 16/07</t>
        </is>
      </c>
      <c r="E49" s="55" t="n">
        <v>4316.8</v>
      </c>
      <c r="F49" s="56" t="n">
        <v>232307</v>
      </c>
      <c r="G49" s="56" t="n">
        <v>3625</v>
      </c>
      <c r="H49" s="56" t="n">
        <v>141</v>
      </c>
      <c r="I49" s="57" t="n">
        <v>2.951348</v>
      </c>
      <c r="J49" s="19">
        <f>IF(E49="","",E49*I49)</f>
        <v/>
      </c>
      <c r="K49" s="19">
        <f>IF(E49="","",IF(H49=0,0,E49/H49))</f>
        <v/>
      </c>
      <c r="L49" s="19">
        <f>IF(E49="","",IF(F49=0,0,E49/F49*1000))</f>
        <v/>
      </c>
      <c r="M49" s="21">
        <f>IF(E49="","",IF(F49=0,0,G49/F49))</f>
        <v/>
      </c>
      <c r="N49" s="19">
        <f>IF(E49="","",IF(G49=0,0,E49/G49))</f>
        <v/>
      </c>
      <c r="O49" s="11">
        <f>IF(E49="","",IF(AND(C49&lt;&gt;"Vendas",H49=0),"Objetivo não é venda",IF(E49&lt;INV_MIN,"Amostra pequena",IF(H49=0,"Sem compras",IF(I49&lt;BREAKEVEN,"Abaixo do break-even",IF(I49&lt;BREAKEVEN*FATOR_SEG,"Atenção, margem apertada",IF(I49&gt;=ROAS_REF,IF(H49&gt;=COMPRAS_MIN,"Escalar","Promissor, poucas compras"),"Manter e otimizar")))))))</f>
        <v/>
      </c>
    </row>
    <row r="50">
      <c r="A50" s="40" t="n">
        <v>46235</v>
      </c>
      <c r="B50" s="32" t="inlineStr">
        <is>
          <t>[Vendas] [BR] [ADV+] [Catálogo] NOVA Maio/2026</t>
        </is>
      </c>
      <c r="C50" s="32" t="inlineStr">
        <is>
          <t>Vendas</t>
        </is>
      </c>
      <c r="D50" s="32" t="inlineStr">
        <is>
          <t>Criativo 03 - Campanha Heilin Lançada - 22/07/2026</t>
        </is>
      </c>
      <c r="E50" s="55" t="n">
        <v>3272.86</v>
      </c>
      <c r="F50" s="56" t="n">
        <v>186353</v>
      </c>
      <c r="G50" s="56" t="n">
        <v>2834</v>
      </c>
      <c r="H50" s="56" t="n">
        <v>111</v>
      </c>
      <c r="I50" s="57" t="n">
        <v>3.944043</v>
      </c>
      <c r="J50" s="19">
        <f>IF(E50="","",E50*I50)</f>
        <v/>
      </c>
      <c r="K50" s="19">
        <f>IF(E50="","",IF(H50=0,0,E50/H50))</f>
        <v/>
      </c>
      <c r="L50" s="19">
        <f>IF(E50="","",IF(F50=0,0,E50/F50*1000))</f>
        <v/>
      </c>
      <c r="M50" s="21">
        <f>IF(E50="","",IF(F50=0,0,G50/F50))</f>
        <v/>
      </c>
      <c r="N50" s="19">
        <f>IF(E50="","",IF(G50=0,0,E50/G50))</f>
        <v/>
      </c>
      <c r="O50" s="11">
        <f>IF(E50="","",IF(AND(C50&lt;&gt;"Vendas",H50=0),"Objetivo não é venda",IF(E50&lt;INV_MIN,"Amostra pequena",IF(H50=0,"Sem compras",IF(I50&lt;BREAKEVEN,"Abaixo do break-even",IF(I50&lt;BREAKEVEN*FATOR_SEG,"Atenção, margem apertada",IF(I50&gt;=ROAS_REF,IF(H50&gt;=COMPRAS_MIN,"Escalar","Promissor, poucas compras"),"Manter e otimizar")))))))</f>
        <v/>
      </c>
    </row>
    <row r="51">
      <c r="A51" s="40" t="n">
        <v>46235</v>
      </c>
      <c r="B51" s="32" t="inlineStr">
        <is>
          <t>[Tráfego Site] [Pagina de destino] [Ago] [ADV]</t>
        </is>
      </c>
      <c r="C51" s="32" t="inlineStr">
        <is>
          <t>Tráfego</t>
        </is>
      </c>
      <c r="D51" s="32" t="inlineStr">
        <is>
          <t>Ad01- Post Reels - DL3bWNMPXf0</t>
        </is>
      </c>
      <c r="E51" s="55" t="n">
        <v>2933.7</v>
      </c>
      <c r="F51" s="56" t="n">
        <v>636621</v>
      </c>
      <c r="G51" s="56" t="n">
        <v>38154</v>
      </c>
      <c r="H51" s="56" t="n">
        <v>24</v>
      </c>
      <c r="I51" s="57" t="n">
        <v>0</v>
      </c>
      <c r="J51" s="19">
        <f>IF(E51="","",E51*I51)</f>
        <v/>
      </c>
      <c r="K51" s="19">
        <f>IF(E51="","",IF(H51=0,0,E51/H51))</f>
        <v/>
      </c>
      <c r="L51" s="19">
        <f>IF(E51="","",IF(F51=0,0,E51/F51*1000))</f>
        <v/>
      </c>
      <c r="M51" s="21">
        <f>IF(E51="","",IF(F51=0,0,G51/F51))</f>
        <v/>
      </c>
      <c r="N51" s="19">
        <f>IF(E51="","",IF(G51=0,0,E51/G51))</f>
        <v/>
      </c>
      <c r="O51" s="11">
        <f>IF(E51="","",IF(AND(C51&lt;&gt;"Vendas",H51=0),"Objetivo não é venda",IF(E51&lt;INV_MIN,"Amostra pequena",IF(H51=0,"Sem compras",IF(I51&lt;BREAKEVEN,"Abaixo do break-even",IF(I51&lt;BREAKEVEN*FATOR_SEG,"Atenção, margem apertada",IF(I51&gt;=ROAS_REF,IF(H51&gt;=COMPRAS_MIN,"Escalar","Promissor, poucas compras"),"Manter e otimizar")))))))</f>
        <v/>
      </c>
    </row>
    <row r="52">
      <c r="A52" s="40" t="n">
        <v>46235</v>
      </c>
      <c r="B52" s="32" t="inlineStr">
        <is>
          <t>[Engajamento][Instagram][18~40] - Leve 3 Pague 2</t>
        </is>
      </c>
      <c r="C52" s="32" t="inlineStr">
        <is>
          <t>Engajamento</t>
        </is>
      </c>
      <c r="D52" s="32" t="inlineStr">
        <is>
          <t>AD 01 - Briefing - 06/07</t>
        </is>
      </c>
      <c r="E52" s="55" t="n">
        <v>1877.24</v>
      </c>
      <c r="F52" s="56" t="n">
        <v>244666</v>
      </c>
      <c r="G52" s="56" t="n">
        <v>12921</v>
      </c>
      <c r="H52" s="56" t="n">
        <v>6</v>
      </c>
      <c r="I52" s="57" t="n">
        <v>0</v>
      </c>
      <c r="J52" s="19">
        <f>IF(E52="","",E52*I52)</f>
        <v/>
      </c>
      <c r="K52" s="19">
        <f>IF(E52="","",IF(H52=0,0,E52/H52))</f>
        <v/>
      </c>
      <c r="L52" s="19">
        <f>IF(E52="","",IF(F52=0,0,E52/F52*1000))</f>
        <v/>
      </c>
      <c r="M52" s="21">
        <f>IF(E52="","",IF(F52=0,0,G52/F52))</f>
        <v/>
      </c>
      <c r="N52" s="19">
        <f>IF(E52="","",IF(G52=0,0,E52/G52))</f>
        <v/>
      </c>
      <c r="O52" s="11">
        <f>IF(E52="","",IF(AND(C52&lt;&gt;"Vendas",H52=0),"Objetivo não é venda",IF(E52&lt;INV_MIN,"Amostra pequena",IF(H52=0,"Sem compras",IF(I52&lt;BREAKEVEN,"Abaixo do break-even",IF(I52&lt;BREAKEVEN*FATOR_SEG,"Atenção, margem apertada",IF(I52&gt;=ROAS_REF,IF(H52&gt;=COMPRAS_MIN,"Escalar","Promissor, poucas compras"),"Manter e otimizar")))))))</f>
        <v/>
      </c>
    </row>
    <row r="53">
      <c r="A53" s="40" t="n">
        <v>46235</v>
      </c>
      <c r="B53" s="32" t="inlineStr">
        <is>
          <t>[Vendas] [BR] [ADV+] [Catálogo] NOVA Maio/2026</t>
        </is>
      </c>
      <c r="C53" s="32" t="inlineStr">
        <is>
          <t>Vendas</t>
        </is>
      </c>
      <c r="D53" s="32" t="inlineStr">
        <is>
          <t>AD 01 - Ativação - 06/08</t>
        </is>
      </c>
      <c r="E53" s="55" t="n">
        <v>1539.7</v>
      </c>
      <c r="F53" s="56" t="n">
        <v>79432</v>
      </c>
      <c r="G53" s="56" t="n">
        <v>1168</v>
      </c>
      <c r="H53" s="56" t="n">
        <v>87</v>
      </c>
      <c r="I53" s="57" t="n">
        <v>9.663460000000001</v>
      </c>
      <c r="J53" s="19">
        <f>IF(E53="","",E53*I53)</f>
        <v/>
      </c>
      <c r="K53" s="19">
        <f>IF(E53="","",IF(H53=0,0,E53/H53))</f>
        <v/>
      </c>
      <c r="L53" s="19">
        <f>IF(E53="","",IF(F53=0,0,E53/F53*1000))</f>
        <v/>
      </c>
      <c r="M53" s="21">
        <f>IF(E53="","",IF(F53=0,0,G53/F53))</f>
        <v/>
      </c>
      <c r="N53" s="19">
        <f>IF(E53="","",IF(G53=0,0,E53/G53))</f>
        <v/>
      </c>
      <c r="O53" s="11">
        <f>IF(E53="","",IF(AND(C53&lt;&gt;"Vendas",H53=0),"Objetivo não é venda",IF(E53&lt;INV_MIN,"Amostra pequena",IF(H53=0,"Sem compras",IF(I53&lt;BREAKEVEN,"Abaixo do break-even",IF(I53&lt;BREAKEVEN*FATOR_SEG,"Atenção, margem apertada",IF(I53&gt;=ROAS_REF,IF(H53&gt;=COMPRAS_MIN,"Escalar","Promissor, poucas compras"),"Manter e otimizar")))))))</f>
        <v/>
      </c>
    </row>
    <row r="54">
      <c r="A54" s="40" t="n">
        <v>46235</v>
      </c>
      <c r="B54" s="32" t="inlineStr">
        <is>
          <t>[Vendas] [BR] [ADV+] [Catálogo] NOVA Maio/2026</t>
        </is>
      </c>
      <c r="C54" s="32" t="inlineStr">
        <is>
          <t>Vendas</t>
        </is>
      </c>
      <c r="D54" s="32" t="inlineStr">
        <is>
          <t>AD02 - Criativo 02 - 09/06/2026</t>
        </is>
      </c>
      <c r="E54" s="55" t="n">
        <v>1507.06</v>
      </c>
      <c r="F54" s="56" t="n">
        <v>54532</v>
      </c>
      <c r="G54" s="56" t="n">
        <v>705</v>
      </c>
      <c r="H54" s="56" t="n">
        <v>54</v>
      </c>
      <c r="I54" s="57" t="n">
        <v>6.84422</v>
      </c>
      <c r="J54" s="19">
        <f>IF(E54="","",E54*I54)</f>
        <v/>
      </c>
      <c r="K54" s="19">
        <f>IF(E54="","",IF(H54=0,0,E54/H54))</f>
        <v/>
      </c>
      <c r="L54" s="19">
        <f>IF(E54="","",IF(F54=0,0,E54/F54*1000))</f>
        <v/>
      </c>
      <c r="M54" s="21">
        <f>IF(E54="","",IF(F54=0,0,G54/F54))</f>
        <v/>
      </c>
      <c r="N54" s="19">
        <f>IF(E54="","",IF(G54=0,0,E54/G54))</f>
        <v/>
      </c>
      <c r="O54" s="11">
        <f>IF(E54="","",IF(AND(C54&lt;&gt;"Vendas",H54=0),"Objetivo não é venda",IF(E54&lt;INV_MIN,"Amostra pequena",IF(H54=0,"Sem compras",IF(I54&lt;BREAKEVEN,"Abaixo do break-even",IF(I54&lt;BREAKEVEN*FATOR_SEG,"Atenção, margem apertada",IF(I54&gt;=ROAS_REF,IF(H54&gt;=COMPRAS_MIN,"Escalar","Promissor, poucas compras"),"Manter e otimizar")))))))</f>
        <v/>
      </c>
    </row>
    <row r="55">
      <c r="A55" s="40" t="n">
        <v>46235</v>
      </c>
      <c r="B55" s="32" t="inlineStr">
        <is>
          <t>[Vendas] [BR] [ADV+] [Catálogo] NOVA Maio/2026</t>
        </is>
      </c>
      <c r="C55" s="32" t="inlineStr">
        <is>
          <t>Vendas</t>
        </is>
      </c>
      <c r="D55" s="32" t="inlineStr">
        <is>
          <t>AD02 - Criativo 02 - 09/06/2026</t>
        </is>
      </c>
      <c r="E55" s="55" t="n">
        <v>1210.61</v>
      </c>
      <c r="F55" s="56" t="n">
        <v>80597</v>
      </c>
      <c r="G55" s="56" t="n">
        <v>776</v>
      </c>
      <c r="H55" s="56" t="n">
        <v>40</v>
      </c>
      <c r="I55" s="57" t="n">
        <v>2.132941</v>
      </c>
      <c r="J55" s="19">
        <f>IF(E55="","",E55*I55)</f>
        <v/>
      </c>
      <c r="K55" s="19">
        <f>IF(E55="","",IF(H55=0,0,E55/H55))</f>
        <v/>
      </c>
      <c r="L55" s="19">
        <f>IF(E55="","",IF(F55=0,0,E55/F55*1000))</f>
        <v/>
      </c>
      <c r="M55" s="21">
        <f>IF(E55="","",IF(F55=0,0,G55/F55))</f>
        <v/>
      </c>
      <c r="N55" s="19">
        <f>IF(E55="","",IF(G55=0,0,E55/G55))</f>
        <v/>
      </c>
      <c r="O55" s="11">
        <f>IF(E55="","",IF(AND(C55&lt;&gt;"Vendas",H55=0),"Objetivo não é venda",IF(E55&lt;INV_MIN,"Amostra pequena",IF(H55=0,"Sem compras",IF(I55&lt;BREAKEVEN,"Abaixo do break-even",IF(I55&lt;BREAKEVEN*FATOR_SEG,"Atenção, margem apertada",IF(I55&gt;=ROAS_REF,IF(H55&gt;=COMPRAS_MIN,"Escalar","Promissor, poucas compras"),"Manter e otimizar")))))))</f>
        <v/>
      </c>
    </row>
    <row r="56">
      <c r="A56" s="40" t="n">
        <v>46235</v>
      </c>
      <c r="B56" s="32" t="inlineStr">
        <is>
          <t>[Vendas] [BR] [ADV+] [Catálogo] NOVA Maio/2026</t>
        </is>
      </c>
      <c r="C56" s="32" t="inlineStr">
        <is>
          <t>Vendas</t>
        </is>
      </c>
      <c r="D56" s="32" t="inlineStr">
        <is>
          <t>AD 02 - CASACO SHUI BOX MOLETOM MINIMALIST FW 26 AVEIA - 20/07/2026</t>
        </is>
      </c>
      <c r="E56" s="55" t="n">
        <v>1019.91</v>
      </c>
      <c r="F56" s="56" t="n">
        <v>74495</v>
      </c>
      <c r="G56" s="56" t="n">
        <v>1168</v>
      </c>
      <c r="H56" s="56" t="n">
        <v>25</v>
      </c>
      <c r="I56" s="57" t="n">
        <v>2.119638</v>
      </c>
      <c r="J56" s="19">
        <f>IF(E56="","",E56*I56)</f>
        <v/>
      </c>
      <c r="K56" s="19">
        <f>IF(E56="","",IF(H56=0,0,E56/H56))</f>
        <v/>
      </c>
      <c r="L56" s="19">
        <f>IF(E56="","",IF(F56=0,0,E56/F56*1000))</f>
        <v/>
      </c>
      <c r="M56" s="21">
        <f>IF(E56="","",IF(F56=0,0,G56/F56))</f>
        <v/>
      </c>
      <c r="N56" s="19">
        <f>IF(E56="","",IF(G56=0,0,E56/G56))</f>
        <v/>
      </c>
      <c r="O56" s="11">
        <f>IF(E56="","",IF(AND(C56&lt;&gt;"Vendas",H56=0),"Objetivo não é venda",IF(E56&lt;INV_MIN,"Amostra pequena",IF(H56=0,"Sem compras",IF(I56&lt;BREAKEVEN,"Abaixo do break-even",IF(I56&lt;BREAKEVEN*FATOR_SEG,"Atenção, margem apertada",IF(I56&gt;=ROAS_REF,IF(H56&gt;=COMPRAS_MIN,"Escalar","Promissor, poucas compras"),"Manter e otimizar")))))))</f>
        <v/>
      </c>
    </row>
    <row r="57">
      <c r="A57" s="40" t="n">
        <v>46235</v>
      </c>
      <c r="B57" s="32" t="inlineStr">
        <is>
          <t>[Vendas] [BR] [ADV+] [Catálogo] NOVA Maio/2026</t>
        </is>
      </c>
      <c r="C57" s="32" t="inlineStr">
        <is>
          <t>Vendas</t>
        </is>
      </c>
      <c r="D57" s="32" t="inlineStr">
        <is>
          <t>Criativo 02 - 28/04/2026 — Carrossel</t>
        </is>
      </c>
      <c r="E57" s="55" t="n">
        <v>967.4</v>
      </c>
      <c r="F57" s="56" t="n">
        <v>73299</v>
      </c>
      <c r="G57" s="56" t="n">
        <v>875</v>
      </c>
      <c r="H57" s="56" t="n">
        <v>34</v>
      </c>
      <c r="I57" s="57" t="n">
        <v>1.736831</v>
      </c>
      <c r="J57" s="19">
        <f>IF(E57="","",E57*I57)</f>
        <v/>
      </c>
      <c r="K57" s="19">
        <f>IF(E57="","",IF(H57=0,0,E57/H57))</f>
        <v/>
      </c>
      <c r="L57" s="19">
        <f>IF(E57="","",IF(F57=0,0,E57/F57*1000))</f>
        <v/>
      </c>
      <c r="M57" s="21">
        <f>IF(E57="","",IF(F57=0,0,G57/F57))</f>
        <v/>
      </c>
      <c r="N57" s="19">
        <f>IF(E57="","",IF(G57=0,0,E57/G57))</f>
        <v/>
      </c>
      <c r="O57" s="11">
        <f>IF(E57="","",IF(AND(C57&lt;&gt;"Vendas",H57=0),"Objetivo não é venda",IF(E57&lt;INV_MIN,"Amostra pequena",IF(H57=0,"Sem compras",IF(I57&lt;BREAKEVEN,"Abaixo do break-even",IF(I57&lt;BREAKEVEN*FATOR_SEG,"Atenção, margem apertada",IF(I57&gt;=ROAS_REF,IF(H57&gt;=COMPRAS_MIN,"Escalar","Promissor, poucas compras"),"Manter e otimizar")))))))</f>
        <v/>
      </c>
    </row>
    <row r="58">
      <c r="A58" s="40" t="n">
        <v>46235</v>
      </c>
      <c r="B58" s="32" t="inlineStr">
        <is>
          <t>[Vendas] [BR] [ADV+] [Catálogo] NOVA Maio/2026</t>
        </is>
      </c>
      <c r="C58" s="32" t="inlineStr">
        <is>
          <t>Vendas</t>
        </is>
      </c>
      <c r="D58" s="32" t="inlineStr">
        <is>
          <t>AD 01 - CASACO SHUI BOX MOLETOM MINIMALIST FW 26 AVEIA - 20/07/2026</t>
        </is>
      </c>
      <c r="E58" s="55" t="n">
        <v>726.37</v>
      </c>
      <c r="F58" s="56" t="n">
        <v>47719</v>
      </c>
      <c r="G58" s="56" t="n">
        <v>686</v>
      </c>
      <c r="H58" s="56" t="n">
        <v>22</v>
      </c>
      <c r="I58" s="57" t="n">
        <v>2.882374</v>
      </c>
      <c r="J58" s="19">
        <f>IF(E58="","",E58*I58)</f>
        <v/>
      </c>
      <c r="K58" s="19">
        <f>IF(E58="","",IF(H58=0,0,E58/H58))</f>
        <v/>
      </c>
      <c r="L58" s="19">
        <f>IF(E58="","",IF(F58=0,0,E58/F58*1000))</f>
        <v/>
      </c>
      <c r="M58" s="21">
        <f>IF(E58="","",IF(F58=0,0,G58/F58))</f>
        <v/>
      </c>
      <c r="N58" s="19">
        <f>IF(E58="","",IF(G58=0,0,E58/G58))</f>
        <v/>
      </c>
      <c r="O58" s="11">
        <f>IF(E58="","",IF(AND(C58&lt;&gt;"Vendas",H58=0),"Objetivo não é venda",IF(E58&lt;INV_MIN,"Amostra pequena",IF(H58=0,"Sem compras",IF(I58&lt;BREAKEVEN,"Abaixo do break-even",IF(I58&lt;BREAKEVEN*FATOR_SEG,"Atenção, margem apertada",IF(I58&gt;=ROAS_REF,IF(H58&gt;=COMPRAS_MIN,"Escalar","Promissor, poucas compras"),"Manter e otimizar")))))))</f>
        <v/>
      </c>
    </row>
    <row r="59">
      <c r="A59" s="40" t="n">
        <v>46235</v>
      </c>
      <c r="B59" s="32" t="inlineStr">
        <is>
          <t>[Vendas] [BR] [ADV+] [Catálogo] NOVA Maio/2026</t>
        </is>
      </c>
      <c r="C59" s="32" t="inlineStr">
        <is>
          <t>Vendas</t>
        </is>
      </c>
      <c r="D59" s="32" t="inlineStr">
        <is>
          <t>Criativo 02 - Save the Date Part 2 - 14/07/2026 — Cópia</t>
        </is>
      </c>
      <c r="E59" s="55" t="n">
        <v>651.14</v>
      </c>
      <c r="F59" s="56" t="n">
        <v>27976</v>
      </c>
      <c r="G59" s="56" t="n">
        <v>351</v>
      </c>
      <c r="H59" s="56" t="n">
        <v>8</v>
      </c>
      <c r="I59" s="57" t="n">
        <v>0.079384</v>
      </c>
      <c r="J59" s="19">
        <f>IF(E59="","",E59*I59)</f>
        <v/>
      </c>
      <c r="K59" s="19">
        <f>IF(E59="","",IF(H59=0,0,E59/H59))</f>
        <v/>
      </c>
      <c r="L59" s="19">
        <f>IF(E59="","",IF(F59=0,0,E59/F59*1000))</f>
        <v/>
      </c>
      <c r="M59" s="21">
        <f>IF(E59="","",IF(F59=0,0,G59/F59))</f>
        <v/>
      </c>
      <c r="N59" s="19">
        <f>IF(E59="","",IF(G59=0,0,E59/G59))</f>
        <v/>
      </c>
      <c r="O59" s="11">
        <f>IF(E59="","",IF(AND(C59&lt;&gt;"Vendas",H59=0),"Objetivo não é venda",IF(E59&lt;INV_MIN,"Amostra pequena",IF(H59=0,"Sem compras",IF(I59&lt;BREAKEVEN,"Abaixo do break-even",IF(I59&lt;BREAKEVEN*FATOR_SEG,"Atenção, margem apertada",IF(I59&gt;=ROAS_REF,IF(H59&gt;=COMPRAS_MIN,"Escalar","Promissor, poucas compras"),"Manter e otimizar")))))))</f>
        <v/>
      </c>
    </row>
    <row r="60">
      <c r="A60" s="40" t="n">
        <v>46235</v>
      </c>
      <c r="B60" s="32" t="inlineStr">
        <is>
          <t>Tráfego - GRUPO VIP - CAPTACAO SENDFLOW - 28/07</t>
        </is>
      </c>
      <c r="C60" s="32" t="inlineStr">
        <is>
          <t>Tráfego</t>
        </is>
      </c>
      <c r="D60" s="32" t="inlineStr">
        <is>
          <t>AD02 - Grupo Vip - 28/07</t>
        </is>
      </c>
      <c r="E60" s="55" t="n">
        <v>648.4</v>
      </c>
      <c r="F60" s="56" t="n">
        <v>125035</v>
      </c>
      <c r="G60" s="56" t="n">
        <v>1867</v>
      </c>
      <c r="H60" s="56" t="n">
        <v>58</v>
      </c>
      <c r="I60" s="57" t="n">
        <v>0.844448</v>
      </c>
      <c r="J60" s="19">
        <f>IF(E60="","",E60*I60)</f>
        <v/>
      </c>
      <c r="K60" s="19">
        <f>IF(E60="","",IF(H60=0,0,E60/H60))</f>
        <v/>
      </c>
      <c r="L60" s="19">
        <f>IF(E60="","",IF(F60=0,0,E60/F60*1000))</f>
        <v/>
      </c>
      <c r="M60" s="21">
        <f>IF(E60="","",IF(F60=0,0,G60/F60))</f>
        <v/>
      </c>
      <c r="N60" s="19">
        <f>IF(E60="","",IF(G60=0,0,E60/G60))</f>
        <v/>
      </c>
      <c r="O60" s="11">
        <f>IF(E60="","",IF(AND(C60&lt;&gt;"Vendas",H60=0),"Objetivo não é venda",IF(E60&lt;INV_MIN,"Amostra pequena",IF(H60=0,"Sem compras",IF(I60&lt;BREAKEVEN,"Abaixo do break-even",IF(I60&lt;BREAKEVEN*FATOR_SEG,"Atenção, margem apertada",IF(I60&gt;=ROAS_REF,IF(H60&gt;=COMPRAS_MIN,"Escalar","Promissor, poucas compras"),"Manter e otimizar")))))))</f>
        <v/>
      </c>
    </row>
    <row r="61">
      <c r="A61" s="40" t="n">
        <v>46235</v>
      </c>
      <c r="B61" s="32" t="inlineStr">
        <is>
          <t>[Vendas] [BR] [ADV+] [Catálogo] NOVA Maio/2026</t>
        </is>
      </c>
      <c r="C61" s="32" t="inlineStr">
        <is>
          <t>Vendas</t>
        </is>
      </c>
      <c r="D61" s="32" t="inlineStr">
        <is>
          <t>[Catálogo] [Todos Produtos]</t>
        </is>
      </c>
      <c r="E61" s="55" t="n">
        <v>633.24</v>
      </c>
      <c r="F61" s="56" t="n">
        <v>47755</v>
      </c>
      <c r="G61" s="56" t="n">
        <v>654</v>
      </c>
      <c r="H61" s="56" t="n">
        <v>31</v>
      </c>
      <c r="I61" s="57" t="n">
        <v>2.439675</v>
      </c>
      <c r="J61" s="19">
        <f>IF(E61="","",E61*I61)</f>
        <v/>
      </c>
      <c r="K61" s="19">
        <f>IF(E61="","",IF(H61=0,0,E61/H61))</f>
        <v/>
      </c>
      <c r="L61" s="19">
        <f>IF(E61="","",IF(F61=0,0,E61/F61*1000))</f>
        <v/>
      </c>
      <c r="M61" s="21">
        <f>IF(E61="","",IF(F61=0,0,G61/F61))</f>
        <v/>
      </c>
      <c r="N61" s="19">
        <f>IF(E61="","",IF(G61=0,0,E61/G61))</f>
        <v/>
      </c>
      <c r="O61" s="11">
        <f>IF(E61="","",IF(AND(C61&lt;&gt;"Vendas",H61=0),"Objetivo não é venda",IF(E61&lt;INV_MIN,"Amostra pequena",IF(H61=0,"Sem compras",IF(I61&lt;BREAKEVEN,"Abaixo do break-even",IF(I61&lt;BREAKEVEN*FATOR_SEG,"Atenção, margem apertada",IF(I61&gt;=ROAS_REF,IF(H61&gt;=COMPRAS_MIN,"Escalar","Promissor, poucas compras"),"Manter e otimizar")))))))</f>
        <v/>
      </c>
    </row>
    <row r="62">
      <c r="A62" s="40" t="n">
        <v>46235</v>
      </c>
      <c r="B62" s="32" t="inlineStr">
        <is>
          <t>[Vendas] [BR] [ADV+] [Catálogo] NOVA Maio/2026</t>
        </is>
      </c>
      <c r="C62" s="32" t="inlineStr">
        <is>
          <t>Vendas</t>
        </is>
      </c>
      <c r="D62" s="32" t="inlineStr">
        <is>
          <t>AD 07 - Influencer - 06/07</t>
        </is>
      </c>
      <c r="E62" s="55" t="n">
        <v>440.63</v>
      </c>
      <c r="F62" s="56" t="n">
        <v>22472</v>
      </c>
      <c r="G62" s="56" t="n">
        <v>248</v>
      </c>
      <c r="H62" s="56" t="n">
        <v>12</v>
      </c>
      <c r="I62" s="57" t="n">
        <v>1.579466</v>
      </c>
      <c r="J62" s="19">
        <f>IF(E62="","",E62*I62)</f>
        <v/>
      </c>
      <c r="K62" s="19">
        <f>IF(E62="","",IF(H62=0,0,E62/H62))</f>
        <v/>
      </c>
      <c r="L62" s="19">
        <f>IF(E62="","",IF(F62=0,0,E62/F62*1000))</f>
        <v/>
      </c>
      <c r="M62" s="21">
        <f>IF(E62="","",IF(F62=0,0,G62/F62))</f>
        <v/>
      </c>
      <c r="N62" s="19">
        <f>IF(E62="","",IF(G62=0,0,E62/G62))</f>
        <v/>
      </c>
      <c r="O62" s="11">
        <f>IF(E62="","",IF(AND(C62&lt;&gt;"Vendas",H62=0),"Objetivo não é venda",IF(E62&lt;INV_MIN,"Amostra pequena",IF(H62=0,"Sem compras",IF(I62&lt;BREAKEVEN,"Abaixo do break-even",IF(I62&lt;BREAKEVEN*FATOR_SEG,"Atenção, margem apertada",IF(I62&gt;=ROAS_REF,IF(H62&gt;=COMPRAS_MIN,"Escalar","Promissor, poucas compras"),"Manter e otimizar")))))))</f>
        <v/>
      </c>
    </row>
    <row r="63">
      <c r="A63" s="40" t="n">
        <v>46235</v>
      </c>
      <c r="B63" s="32" t="inlineStr">
        <is>
          <t>[Vendas] [BR] [ADV+] [Catálogo] NOVA Maio/2026</t>
        </is>
      </c>
      <c r="C63" s="32" t="inlineStr">
        <is>
          <t>Vendas</t>
        </is>
      </c>
      <c r="D63" s="32" t="inlineStr">
        <is>
          <t>AD 03 - CASACO SHUI BOX MOLETOM MINIMALIST FW 26 AVEIA - 20/07/2026 — Cópia</t>
        </is>
      </c>
      <c r="E63" s="55" t="n">
        <v>351.94</v>
      </c>
      <c r="F63" s="56" t="n">
        <v>17009</v>
      </c>
      <c r="G63" s="56" t="n">
        <v>239</v>
      </c>
      <c r="H63" s="56" t="n">
        <v>24</v>
      </c>
      <c r="I63" s="57" t="n">
        <v>9.545178</v>
      </c>
      <c r="J63" s="19">
        <f>IF(E63="","",E63*I63)</f>
        <v/>
      </c>
      <c r="K63" s="19">
        <f>IF(E63="","",IF(H63=0,0,E63/H63))</f>
        <v/>
      </c>
      <c r="L63" s="19">
        <f>IF(E63="","",IF(F63=0,0,E63/F63*1000))</f>
        <v/>
      </c>
      <c r="M63" s="21">
        <f>IF(E63="","",IF(F63=0,0,G63/F63))</f>
        <v/>
      </c>
      <c r="N63" s="19">
        <f>IF(E63="","",IF(G63=0,0,E63/G63))</f>
        <v/>
      </c>
      <c r="O63" s="11">
        <f>IF(E63="","",IF(AND(C63&lt;&gt;"Vendas",H63=0),"Objetivo não é venda",IF(E63&lt;INV_MIN,"Amostra pequena",IF(H63=0,"Sem compras",IF(I63&lt;BREAKEVEN,"Abaixo do break-even",IF(I63&lt;BREAKEVEN*FATOR_SEG,"Atenção, margem apertada",IF(I63&gt;=ROAS_REF,IF(H63&gt;=COMPRAS_MIN,"Escalar","Promissor, poucas compras"),"Manter e otimizar")))))))</f>
        <v/>
      </c>
    </row>
    <row r="64">
      <c r="A64" s="40" t="n">
        <v>46235</v>
      </c>
      <c r="B64" s="32" t="inlineStr">
        <is>
          <t>[Vendas] [BR] [ADV+] [Catálogo] NOVA Maio/2026</t>
        </is>
      </c>
      <c r="C64" s="32" t="inlineStr">
        <is>
          <t>Vendas</t>
        </is>
      </c>
      <c r="D64" s="32" t="inlineStr">
        <is>
          <t>AD 05 - CASACO SHUI BOX MOLETOM MINIMALIST FW 26 CINZA - 11/08/2026</t>
        </is>
      </c>
      <c r="E64" s="55" t="n">
        <v>351.58</v>
      </c>
      <c r="F64" s="56" t="n">
        <v>27581</v>
      </c>
      <c r="G64" s="56" t="n">
        <v>392</v>
      </c>
      <c r="H64" s="56" t="n">
        <v>7</v>
      </c>
      <c r="I64" s="57" t="n">
        <v>4.530889</v>
      </c>
      <c r="J64" s="19">
        <f>IF(E64="","",E64*I64)</f>
        <v/>
      </c>
      <c r="K64" s="19">
        <f>IF(E64="","",IF(H64=0,0,E64/H64))</f>
        <v/>
      </c>
      <c r="L64" s="19">
        <f>IF(E64="","",IF(F64=0,0,E64/F64*1000))</f>
        <v/>
      </c>
      <c r="M64" s="21">
        <f>IF(E64="","",IF(F64=0,0,G64/F64))</f>
        <v/>
      </c>
      <c r="N64" s="19">
        <f>IF(E64="","",IF(G64=0,0,E64/G64))</f>
        <v/>
      </c>
      <c r="O64" s="11">
        <f>IF(E64="","",IF(AND(C64&lt;&gt;"Vendas",H64=0),"Objetivo não é venda",IF(E64&lt;INV_MIN,"Amostra pequena",IF(H64=0,"Sem compras",IF(I64&lt;BREAKEVEN,"Abaixo do break-even",IF(I64&lt;BREAKEVEN*FATOR_SEG,"Atenção, margem apertada",IF(I64&gt;=ROAS_REF,IF(H64&gt;=COMPRAS_MIN,"Escalar","Promissor, poucas compras"),"Manter e otimizar")))))))</f>
        <v/>
      </c>
    </row>
    <row r="65">
      <c r="A65" s="40" t="n">
        <v>46235</v>
      </c>
      <c r="B65" s="32" t="inlineStr">
        <is>
          <t>[Engajamento][Instagram][18~40] - Leve 3 Pague 2</t>
        </is>
      </c>
      <c r="C65" s="32" t="inlineStr">
        <is>
          <t>Engajamento</t>
        </is>
      </c>
      <c r="D65" s="32" t="inlineStr">
        <is>
          <t>AD01 - Criativo 01 - 03/06/2026</t>
        </is>
      </c>
      <c r="E65" s="55" t="n">
        <v>334.84</v>
      </c>
      <c r="F65" s="56" t="n">
        <v>80530</v>
      </c>
      <c r="G65" s="56" t="n">
        <v>1497</v>
      </c>
      <c r="H65" s="56" t="n">
        <v>13</v>
      </c>
      <c r="I65" s="57" t="n">
        <v>1.509497</v>
      </c>
      <c r="J65" s="19">
        <f>IF(E65="","",E65*I65)</f>
        <v/>
      </c>
      <c r="K65" s="19">
        <f>IF(E65="","",IF(H65=0,0,E65/H65))</f>
        <v/>
      </c>
      <c r="L65" s="19">
        <f>IF(E65="","",IF(F65=0,0,E65/F65*1000))</f>
        <v/>
      </c>
      <c r="M65" s="21">
        <f>IF(E65="","",IF(F65=0,0,G65/F65))</f>
        <v/>
      </c>
      <c r="N65" s="19">
        <f>IF(E65="","",IF(G65=0,0,E65/G65))</f>
        <v/>
      </c>
      <c r="O65" s="11">
        <f>IF(E65="","",IF(AND(C65&lt;&gt;"Vendas",H65=0),"Objetivo não é venda",IF(E65&lt;INV_MIN,"Amostra pequena",IF(H65=0,"Sem compras",IF(I65&lt;BREAKEVEN,"Abaixo do break-even",IF(I65&lt;BREAKEVEN*FATOR_SEG,"Atenção, margem apertada",IF(I65&gt;=ROAS_REF,IF(H65&gt;=COMPRAS_MIN,"Escalar","Promissor, poucas compras"),"Manter e otimizar")))))))</f>
        <v/>
      </c>
    </row>
    <row r="66">
      <c r="A66" s="40" t="n">
        <v>46235</v>
      </c>
      <c r="B66" s="32" t="inlineStr">
        <is>
          <t>[Engajamento Iscas][SENHA][18~40] - Agosto</t>
        </is>
      </c>
      <c r="C66" s="32" t="inlineStr">
        <is>
          <t>Engajamento</t>
        </is>
      </c>
      <c r="D66" s="32" t="inlineStr">
        <is>
          <t>AD 01 - Estatico Isca - Carrossel - 06/08</t>
        </is>
      </c>
      <c r="E66" s="55" t="n">
        <v>253.71</v>
      </c>
      <c r="F66" s="56" t="n">
        <v>39180</v>
      </c>
      <c r="G66" s="56" t="n">
        <v>1943</v>
      </c>
      <c r="H66" s="56" t="n">
        <v>163</v>
      </c>
      <c r="I66" s="57" t="n">
        <v>0.363525</v>
      </c>
      <c r="J66" s="19">
        <f>IF(E66="","",E66*I66)</f>
        <v/>
      </c>
      <c r="K66" s="19">
        <f>IF(E66="","",IF(H66=0,0,E66/H66))</f>
        <v/>
      </c>
      <c r="L66" s="19">
        <f>IF(E66="","",IF(F66=0,0,E66/F66*1000))</f>
        <v/>
      </c>
      <c r="M66" s="21">
        <f>IF(E66="","",IF(F66=0,0,G66/F66))</f>
        <v/>
      </c>
      <c r="N66" s="19">
        <f>IF(E66="","",IF(G66=0,0,E66/G66))</f>
        <v/>
      </c>
      <c r="O66" s="11">
        <f>IF(E66="","",IF(AND(C66&lt;&gt;"Vendas",H66=0),"Objetivo não é venda",IF(E66&lt;INV_MIN,"Amostra pequena",IF(H66=0,"Sem compras",IF(I66&lt;BREAKEVEN,"Abaixo do break-even",IF(I66&lt;BREAKEVEN*FATOR_SEG,"Atenção, margem apertada",IF(I66&gt;=ROAS_REF,IF(H66&gt;=COMPRAS_MIN,"Escalar","Promissor, poucas compras"),"Manter e otimizar")))))))</f>
        <v/>
      </c>
    </row>
    <row r="67">
      <c r="A67" s="40" t="n">
        <v>46235</v>
      </c>
      <c r="B67" s="32" t="inlineStr">
        <is>
          <t>[Tráfego] [Site] [CBO]</t>
        </is>
      </c>
      <c r="C67" s="32" t="inlineStr">
        <is>
          <t>Tráfego</t>
        </is>
      </c>
      <c r="D67" s="32" t="inlineStr">
        <is>
          <t>[Tráfego IG][Post] DO11J3oCbOt</t>
        </is>
      </c>
      <c r="E67" s="55" t="n">
        <v>251.81</v>
      </c>
      <c r="F67" s="56" t="n">
        <v>40297</v>
      </c>
      <c r="G67" s="56" t="n">
        <v>4430</v>
      </c>
      <c r="H67" s="56" t="n">
        <v>10</v>
      </c>
      <c r="I67" s="57" t="n">
        <v>0</v>
      </c>
      <c r="J67" s="19">
        <f>IF(E67="","",E67*I67)</f>
        <v/>
      </c>
      <c r="K67" s="19">
        <f>IF(E67="","",IF(H67=0,0,E67/H67))</f>
        <v/>
      </c>
      <c r="L67" s="19">
        <f>IF(E67="","",IF(F67=0,0,E67/F67*1000))</f>
        <v/>
      </c>
      <c r="M67" s="21">
        <f>IF(E67="","",IF(F67=0,0,G67/F67))</f>
        <v/>
      </c>
      <c r="N67" s="19">
        <f>IF(E67="","",IF(G67=0,0,E67/G67))</f>
        <v/>
      </c>
      <c r="O67" s="11">
        <f>IF(E67="","",IF(AND(C67&lt;&gt;"Vendas",H67=0),"Objetivo não é venda",IF(E67&lt;INV_MIN,"Amostra pequena",IF(H67=0,"Sem compras",IF(I67&lt;BREAKEVEN,"Abaixo do break-even",IF(I67&lt;BREAKEVEN*FATOR_SEG,"Atenção, margem apertada",IF(I67&gt;=ROAS_REF,IF(H67&gt;=COMPRAS_MIN,"Escalar","Promissor, poucas compras"),"Manter e otimizar")))))))</f>
        <v/>
      </c>
    </row>
    <row r="68">
      <c r="A68" s="40" t="n">
        <v>46235</v>
      </c>
      <c r="B68" s="32" t="inlineStr">
        <is>
          <t>[Tráfego] [Site] [CBO]</t>
        </is>
      </c>
      <c r="C68" s="32" t="inlineStr">
        <is>
          <t>Tráfego</t>
        </is>
      </c>
      <c r="D68" s="32" t="inlineStr">
        <is>
          <t>[Tráfego IG][Post] Like water, buddy</t>
        </is>
      </c>
      <c r="E68" s="55" t="n">
        <v>192.75</v>
      </c>
      <c r="F68" s="56" t="n">
        <v>48534</v>
      </c>
      <c r="G68" s="56" t="n">
        <v>2223</v>
      </c>
      <c r="H68" s="56" t="n">
        <v>0</v>
      </c>
      <c r="I68" s="57" t="n">
        <v>0</v>
      </c>
      <c r="J68" s="19">
        <f>IF(E68="","",E68*I68)</f>
        <v/>
      </c>
      <c r="K68" s="19">
        <f>IF(E68="","",IF(H68=0,0,E68/H68))</f>
        <v/>
      </c>
      <c r="L68" s="19">
        <f>IF(E68="","",IF(F68=0,0,E68/F68*1000))</f>
        <v/>
      </c>
      <c r="M68" s="21">
        <f>IF(E68="","",IF(F68=0,0,G68/F68))</f>
        <v/>
      </c>
      <c r="N68" s="19">
        <f>IF(E68="","",IF(G68=0,0,E68/G68))</f>
        <v/>
      </c>
      <c r="O68" s="11">
        <f>IF(E68="","",IF(AND(C68&lt;&gt;"Vendas",H68=0),"Objetivo não é venda",IF(E68&lt;INV_MIN,"Amostra pequena",IF(H68=0,"Sem compras",IF(I68&lt;BREAKEVEN,"Abaixo do break-even",IF(I68&lt;BREAKEVEN*FATOR_SEG,"Atenção, margem apertada",IF(I68&gt;=ROAS_REF,IF(H68&gt;=COMPRAS_MIN,"Escalar","Promissor, poucas compras"),"Manter e otimizar")))))))</f>
        <v/>
      </c>
    </row>
    <row r="69">
      <c r="A69" s="40" t="n">
        <v>46235</v>
      </c>
      <c r="B69" s="32" t="inlineStr">
        <is>
          <t>[Engajamento Iscas][SENHA][18~40] - Agosto</t>
        </is>
      </c>
      <c r="C69" s="32" t="inlineStr">
        <is>
          <t>Engajamento</t>
        </is>
      </c>
      <c r="D69" s="32" t="inlineStr">
        <is>
          <t>AD 01 - Estatico Isca - Carrossel - 06/08</t>
        </is>
      </c>
      <c r="E69" s="55" t="n">
        <v>132.65</v>
      </c>
      <c r="F69" s="56" t="n">
        <v>20322</v>
      </c>
      <c r="G69" s="56" t="n">
        <v>925</v>
      </c>
      <c r="H69" s="56" t="n">
        <v>135</v>
      </c>
      <c r="I69" s="57" t="n">
        <v>0.142103</v>
      </c>
      <c r="J69" s="19">
        <f>IF(E69="","",E69*I69)</f>
        <v/>
      </c>
      <c r="K69" s="19">
        <f>IF(E69="","",IF(H69=0,0,E69/H69))</f>
        <v/>
      </c>
      <c r="L69" s="19">
        <f>IF(E69="","",IF(F69=0,0,E69/F69*1000))</f>
        <v/>
      </c>
      <c r="M69" s="21">
        <f>IF(E69="","",IF(F69=0,0,G69/F69))</f>
        <v/>
      </c>
      <c r="N69" s="19">
        <f>IF(E69="","",IF(G69=0,0,E69/G69))</f>
        <v/>
      </c>
      <c r="O69" s="11">
        <f>IF(E69="","",IF(AND(C69&lt;&gt;"Vendas",H69=0),"Objetivo não é venda",IF(E69&lt;INV_MIN,"Amostra pequena",IF(H69=0,"Sem compras",IF(I69&lt;BREAKEVEN,"Abaixo do break-even",IF(I69&lt;BREAKEVEN*FATOR_SEG,"Atenção, margem apertada",IF(I69&gt;=ROAS_REF,IF(H69&gt;=COMPRAS_MIN,"Escalar","Promissor, poucas compras"),"Manter e otimizar")))))))</f>
        <v/>
      </c>
    </row>
    <row r="70">
      <c r="A70" s="40" t="n">
        <v>46235</v>
      </c>
      <c r="B70" s="32" t="inlineStr">
        <is>
          <t>[Vendas] [BR] [ADV+] [Catálogo] NOVA Maio/2026</t>
        </is>
      </c>
      <c r="C70" s="32" t="inlineStr">
        <is>
          <t>Vendas</t>
        </is>
      </c>
      <c r="D70" s="32" t="inlineStr">
        <is>
          <t>AD 04 - CASACO SHUI BOX MOLETOM MINIMALIST FW 26 PRETO - 11/08/2026</t>
        </is>
      </c>
      <c r="E70" s="55" t="n">
        <v>129.71</v>
      </c>
      <c r="F70" s="56" t="n">
        <v>6825</v>
      </c>
      <c r="G70" s="56" t="n">
        <v>85</v>
      </c>
      <c r="H70" s="56" t="n">
        <v>0</v>
      </c>
      <c r="I70" s="57" t="n">
        <v>0</v>
      </c>
      <c r="J70" s="19">
        <f>IF(E70="","",E70*I70)</f>
        <v/>
      </c>
      <c r="K70" s="19">
        <f>IF(E70="","",IF(H70=0,0,E70/H70))</f>
        <v/>
      </c>
      <c r="L70" s="19">
        <f>IF(E70="","",IF(F70=0,0,E70/F70*1000))</f>
        <v/>
      </c>
      <c r="M70" s="21">
        <f>IF(E70="","",IF(F70=0,0,G70/F70))</f>
        <v/>
      </c>
      <c r="N70" s="19">
        <f>IF(E70="","",IF(G70=0,0,E70/G70))</f>
        <v/>
      </c>
      <c r="O70" s="11">
        <f>IF(E70="","",IF(AND(C70&lt;&gt;"Vendas",H70=0),"Objetivo não é venda",IF(E70&lt;INV_MIN,"Amostra pequena",IF(H70=0,"Sem compras",IF(I70&lt;BREAKEVEN,"Abaixo do break-even",IF(I70&lt;BREAKEVEN*FATOR_SEG,"Atenção, margem apertada",IF(I70&gt;=ROAS_REF,IF(H70&gt;=COMPRAS_MIN,"Escalar","Promissor, poucas compras"),"Manter e otimizar")))))))</f>
        <v/>
      </c>
    </row>
    <row r="71">
      <c r="A71" s="40" t="n">
        <v>46235</v>
      </c>
      <c r="B71" s="32" t="inlineStr">
        <is>
          <t>[Tráfego] [Site] [CBO]</t>
        </is>
      </c>
      <c r="C71" s="32" t="inlineStr">
        <is>
          <t>Tráfego</t>
        </is>
      </c>
      <c r="D71" s="32" t="inlineStr">
        <is>
          <t>[Tráfego IG][Post] O Moletom mais foda de todos os tempos — Cópia</t>
        </is>
      </c>
      <c r="E71" s="55" t="n">
        <v>128.24</v>
      </c>
      <c r="F71" s="56" t="n">
        <v>12628</v>
      </c>
      <c r="G71" s="56" t="n">
        <v>868</v>
      </c>
      <c r="H71" s="56" t="n">
        <v>0</v>
      </c>
      <c r="I71" s="57" t="n">
        <v>0</v>
      </c>
      <c r="J71" s="19">
        <f>IF(E71="","",E71*I71)</f>
        <v/>
      </c>
      <c r="K71" s="19">
        <f>IF(E71="","",IF(H71=0,0,E71/H71))</f>
        <v/>
      </c>
      <c r="L71" s="19">
        <f>IF(E71="","",IF(F71=0,0,E71/F71*1000))</f>
        <v/>
      </c>
      <c r="M71" s="21">
        <f>IF(E71="","",IF(F71=0,0,G71/F71))</f>
        <v/>
      </c>
      <c r="N71" s="19">
        <f>IF(E71="","",IF(G71=0,0,E71/G71))</f>
        <v/>
      </c>
      <c r="O71" s="11">
        <f>IF(E71="","",IF(AND(C71&lt;&gt;"Vendas",H71=0),"Objetivo não é venda",IF(E71&lt;INV_MIN,"Amostra pequena",IF(H71=0,"Sem compras",IF(I71&lt;BREAKEVEN,"Abaixo do break-even",IF(I71&lt;BREAKEVEN*FATOR_SEG,"Atenção, margem apertada",IF(I71&gt;=ROAS_REF,IF(H71&gt;=COMPRAS_MIN,"Escalar","Promissor, poucas compras"),"Manter e otimizar")))))))</f>
        <v/>
      </c>
    </row>
    <row r="72">
      <c r="A72" s="40" t="n">
        <v>46235</v>
      </c>
      <c r="B72" s="32" t="inlineStr">
        <is>
          <t>Tráfego - Campanha - Captacão Seguidores - Shui 06/05</t>
        </is>
      </c>
      <c r="C72" s="32" t="inlineStr">
        <is>
          <t>Tráfego</t>
        </is>
      </c>
      <c r="D72" s="32" t="inlineStr">
        <is>
          <t>AD05 - RESULTADOS SHUI- 12.08</t>
        </is>
      </c>
      <c r="E72" s="55" t="n">
        <v>83.48</v>
      </c>
      <c r="F72" s="56" t="n">
        <v>10718</v>
      </c>
      <c r="G72" s="56" t="n">
        <v>486</v>
      </c>
      <c r="H72" s="56" t="n">
        <v>19</v>
      </c>
      <c r="I72" s="57" t="n">
        <v>0</v>
      </c>
      <c r="J72" s="19">
        <f>IF(E72="","",E72*I72)</f>
        <v/>
      </c>
      <c r="K72" s="19">
        <f>IF(E72="","",IF(H72=0,0,E72/H72))</f>
        <v/>
      </c>
      <c r="L72" s="19">
        <f>IF(E72="","",IF(F72=0,0,E72/F72*1000))</f>
        <v/>
      </c>
      <c r="M72" s="21">
        <f>IF(E72="","",IF(F72=0,0,G72/F72))</f>
        <v/>
      </c>
      <c r="N72" s="19">
        <f>IF(E72="","",IF(G72=0,0,E72/G72))</f>
        <v/>
      </c>
      <c r="O72" s="11">
        <f>IF(E72="","",IF(AND(C72&lt;&gt;"Vendas",H72=0),"Objetivo não é venda",IF(E72&lt;INV_MIN,"Amostra pequena",IF(H72=0,"Sem compras",IF(I72&lt;BREAKEVEN,"Abaixo do break-even",IF(I72&lt;BREAKEVEN*FATOR_SEG,"Atenção, margem apertada",IF(I72&gt;=ROAS_REF,IF(H72&gt;=COMPRAS_MIN,"Escalar","Promissor, poucas compras"),"Manter e otimizar")))))))</f>
        <v/>
      </c>
    </row>
    <row r="73">
      <c r="A73" s="40" t="n">
        <v>46235</v>
      </c>
      <c r="B73" s="32" t="inlineStr">
        <is>
          <t>[Vendas] [BR] [ADV+] [Catálogo] NOVA Maio/2026</t>
        </is>
      </c>
      <c r="C73" s="32" t="inlineStr">
        <is>
          <t>Vendas</t>
        </is>
      </c>
      <c r="D73" s="32" t="inlineStr">
        <is>
          <t>AD 06 - CASACO SHUI BOX MOLETOM MINIMALIST FW 26 AVEIA - 11/08/2026</t>
        </is>
      </c>
      <c r="E73" s="55" t="n">
        <v>51.36</v>
      </c>
      <c r="F73" s="56" t="n">
        <v>3314</v>
      </c>
      <c r="G73" s="56" t="n">
        <v>39</v>
      </c>
      <c r="H73" s="56" t="n">
        <v>1</v>
      </c>
      <c r="I73" s="57" t="n">
        <v>3.927375</v>
      </c>
      <c r="J73" s="19">
        <f>IF(E73="","",E73*I73)</f>
        <v/>
      </c>
      <c r="K73" s="19">
        <f>IF(E73="","",IF(H73=0,0,E73/H73))</f>
        <v/>
      </c>
      <c r="L73" s="19">
        <f>IF(E73="","",IF(F73=0,0,E73/F73*1000))</f>
        <v/>
      </c>
      <c r="M73" s="21">
        <f>IF(E73="","",IF(F73=0,0,G73/F73))</f>
        <v/>
      </c>
      <c r="N73" s="19">
        <f>IF(E73="","",IF(G73=0,0,E73/G73))</f>
        <v/>
      </c>
      <c r="O73" s="11">
        <f>IF(E73="","",IF(AND(C73&lt;&gt;"Vendas",H73=0),"Objetivo não é venda",IF(E73&lt;INV_MIN,"Amostra pequena",IF(H73=0,"Sem compras",IF(I73&lt;BREAKEVEN,"Abaixo do break-even",IF(I73&lt;BREAKEVEN*FATOR_SEG,"Atenção, margem apertada",IF(I73&gt;=ROAS_REF,IF(H73&gt;=COMPRAS_MIN,"Escalar","Promissor, poucas compras"),"Manter e otimizar")))))))</f>
        <v/>
      </c>
    </row>
    <row r="74">
      <c r="A74" s="40" t="n">
        <v>46235</v>
      </c>
      <c r="B74" s="32" t="inlineStr">
        <is>
          <t>LIVE SHUI - DIA DOS PAIS 07/08/2026 Campanha [engajamento]</t>
        </is>
      </c>
      <c r="C74" s="32" t="inlineStr">
        <is>
          <t>Engajamento</t>
        </is>
      </c>
      <c r="D74" s="32" t="inlineStr">
        <is>
          <t>LIVE 19H 07/08</t>
        </is>
      </c>
      <c r="E74" s="55" t="n">
        <v>46.41</v>
      </c>
      <c r="F74" s="56" t="n">
        <v>1839</v>
      </c>
      <c r="G74" s="56" t="n">
        <v>27</v>
      </c>
      <c r="H74" s="56" t="n">
        <v>13</v>
      </c>
      <c r="I74" s="57" t="n">
        <v>29.282051</v>
      </c>
      <c r="J74" s="19">
        <f>IF(E74="","",E74*I74)</f>
        <v/>
      </c>
      <c r="K74" s="19">
        <f>IF(E74="","",IF(H74=0,0,E74/H74))</f>
        <v/>
      </c>
      <c r="L74" s="19">
        <f>IF(E74="","",IF(F74=0,0,E74/F74*1000))</f>
        <v/>
      </c>
      <c r="M74" s="21">
        <f>IF(E74="","",IF(F74=0,0,G74/F74))</f>
        <v/>
      </c>
      <c r="N74" s="19">
        <f>IF(E74="","",IF(G74=0,0,E74/G74))</f>
        <v/>
      </c>
      <c r="O74" s="11">
        <f>IF(E74="","",IF(AND(C74&lt;&gt;"Vendas",H74=0),"Objetivo não é venda",IF(E74&lt;INV_MIN,"Amostra pequena",IF(H74=0,"Sem compras",IF(I74&lt;BREAKEVEN,"Abaixo do break-even",IF(I74&lt;BREAKEVEN*FATOR_SEG,"Atenção, margem apertada",IF(I74&gt;=ROAS_REF,IF(H74&gt;=COMPRAS_MIN,"Escalar","Promissor, poucas compras"),"Manter e otimizar")))))))</f>
        <v/>
      </c>
    </row>
    <row r="75">
      <c r="A75" s="40" t="n">
        <v>46235</v>
      </c>
      <c r="B75" s="32" t="inlineStr">
        <is>
          <t>Tráfego - Campanha - Captacão Seguidores - Shui 06/05</t>
        </is>
      </c>
      <c r="C75" s="32" t="inlineStr">
        <is>
          <t>Tráfego</t>
        </is>
      </c>
      <c r="D75" s="32" t="inlineStr">
        <is>
          <t>AD02 - Isca 01 - 06/08</t>
        </is>
      </c>
      <c r="E75" s="55" t="n">
        <v>41.79</v>
      </c>
      <c r="F75" s="56" t="n">
        <v>4946</v>
      </c>
      <c r="G75" s="56" t="n">
        <v>182</v>
      </c>
      <c r="H75" s="56" t="n">
        <v>32</v>
      </c>
      <c r="I75" s="57" t="n">
        <v>0</v>
      </c>
      <c r="J75" s="19">
        <f>IF(E75="","",E75*I75)</f>
        <v/>
      </c>
      <c r="K75" s="19">
        <f>IF(E75="","",IF(H75=0,0,E75/H75))</f>
        <v/>
      </c>
      <c r="L75" s="19">
        <f>IF(E75="","",IF(F75=0,0,E75/F75*1000))</f>
        <v/>
      </c>
      <c r="M75" s="21">
        <f>IF(E75="","",IF(F75=0,0,G75/F75))</f>
        <v/>
      </c>
      <c r="N75" s="19">
        <f>IF(E75="","",IF(G75=0,0,E75/G75))</f>
        <v/>
      </c>
      <c r="O75" s="11">
        <f>IF(E75="","",IF(AND(C75&lt;&gt;"Vendas",H75=0),"Objetivo não é venda",IF(E75&lt;INV_MIN,"Amostra pequena",IF(H75=0,"Sem compras",IF(I75&lt;BREAKEVEN,"Abaixo do break-even",IF(I75&lt;BREAKEVEN*FATOR_SEG,"Atenção, margem apertada",IF(I75&gt;=ROAS_REF,IF(H75&gt;=COMPRAS_MIN,"Escalar","Promissor, poucas compras"),"Manter e otimizar")))))))</f>
        <v/>
      </c>
    </row>
    <row r="76">
      <c r="A76" s="40" t="n">
        <v>46235</v>
      </c>
      <c r="B76" s="32" t="inlineStr">
        <is>
          <t>Tráfego - GRUPO VIP - CAPTACAO SENDFLOW - 28/07</t>
        </is>
      </c>
      <c r="C76" s="32" t="inlineStr">
        <is>
          <t>Tráfego</t>
        </is>
      </c>
      <c r="D76" s="32" t="inlineStr">
        <is>
          <t>AD01 - Grupo Vip - 28/07</t>
        </is>
      </c>
      <c r="E76" s="55" t="n">
        <v>35.26</v>
      </c>
      <c r="F76" s="56" t="n">
        <v>10587</v>
      </c>
      <c r="G76" s="56" t="n">
        <v>556</v>
      </c>
      <c r="H76" s="56" t="n">
        <v>1</v>
      </c>
      <c r="I76" s="57" t="n">
        <v>0</v>
      </c>
      <c r="J76" s="19">
        <f>IF(E76="","",E76*I76)</f>
        <v/>
      </c>
      <c r="K76" s="19">
        <f>IF(E76="","",IF(H76=0,0,E76/H76))</f>
        <v/>
      </c>
      <c r="L76" s="19">
        <f>IF(E76="","",IF(F76=0,0,E76/F76*1000))</f>
        <v/>
      </c>
      <c r="M76" s="21">
        <f>IF(E76="","",IF(F76=0,0,G76/F76))</f>
        <v/>
      </c>
      <c r="N76" s="19">
        <f>IF(E76="","",IF(G76=0,0,E76/G76))</f>
        <v/>
      </c>
      <c r="O76" s="11">
        <f>IF(E76="","",IF(AND(C76&lt;&gt;"Vendas",H76=0),"Objetivo não é venda",IF(E76&lt;INV_MIN,"Amostra pequena",IF(H76=0,"Sem compras",IF(I76&lt;BREAKEVEN,"Abaixo do break-even",IF(I76&lt;BREAKEVEN*FATOR_SEG,"Atenção, margem apertada",IF(I76&gt;=ROAS_REF,IF(H76&gt;=COMPRAS_MIN,"Escalar","Promissor, poucas compras"),"Manter e otimizar")))))))</f>
        <v/>
      </c>
    </row>
    <row r="77">
      <c r="A77" s="40" t="n">
        <v>46235</v>
      </c>
      <c r="B77" s="32" t="inlineStr">
        <is>
          <t>Tráfego - Campanha - Captacão Seguidores - Shui 06/05</t>
        </is>
      </c>
      <c r="C77" s="32" t="inlineStr">
        <is>
          <t>Tráfego</t>
        </is>
      </c>
      <c r="D77" s="32" t="inlineStr">
        <is>
          <t>AD04 - DLQFfnxMJe2 - 06.05</t>
        </is>
      </c>
      <c r="E77" s="55" t="n">
        <v>25.63</v>
      </c>
      <c r="F77" s="56" t="n">
        <v>4019</v>
      </c>
      <c r="G77" s="56" t="n">
        <v>70</v>
      </c>
      <c r="H77" s="56" t="n">
        <v>0</v>
      </c>
      <c r="I77" s="57" t="n">
        <v>0</v>
      </c>
      <c r="J77" s="19">
        <f>IF(E77="","",E77*I77)</f>
        <v/>
      </c>
      <c r="K77" s="19">
        <f>IF(E77="","",IF(H77=0,0,E77/H77))</f>
        <v/>
      </c>
      <c r="L77" s="19">
        <f>IF(E77="","",IF(F77=0,0,E77/F77*1000))</f>
        <v/>
      </c>
      <c r="M77" s="21">
        <f>IF(E77="","",IF(F77=0,0,G77/F77))</f>
        <v/>
      </c>
      <c r="N77" s="19">
        <f>IF(E77="","",IF(G77=0,0,E77/G77))</f>
        <v/>
      </c>
      <c r="O77" s="11">
        <f>IF(E77="","",IF(AND(C77&lt;&gt;"Vendas",H77=0),"Objetivo não é venda",IF(E77&lt;INV_MIN,"Amostra pequena",IF(H77=0,"Sem compras",IF(I77&lt;BREAKEVEN,"Abaixo do break-even",IF(I77&lt;BREAKEVEN*FATOR_SEG,"Atenção, margem apertada",IF(I77&gt;=ROAS_REF,IF(H77&gt;=COMPRAS_MIN,"Escalar","Promissor, poucas compras"),"Manter e otimizar")))))))</f>
        <v/>
      </c>
    </row>
    <row r="78">
      <c r="A78" s="40" t="n">
        <v>46235</v>
      </c>
      <c r="B78" s="32" t="inlineStr">
        <is>
          <t>Tráfego - Campanha - Captacão Seguidores - Shui 06/05</t>
        </is>
      </c>
      <c r="C78" s="32" t="inlineStr">
        <is>
          <t>Tráfego</t>
        </is>
      </c>
      <c r="D78" s="32" t="inlineStr">
        <is>
          <t>AD01 - Carrossel Captacao Seguidores - 06.05</t>
        </is>
      </c>
      <c r="E78" s="55" t="n">
        <v>24.01</v>
      </c>
      <c r="F78" s="56" t="n">
        <v>6708</v>
      </c>
      <c r="G78" s="56" t="n">
        <v>175</v>
      </c>
      <c r="H78" s="56" t="n">
        <v>0</v>
      </c>
      <c r="I78" s="57" t="n">
        <v>0</v>
      </c>
      <c r="J78" s="19">
        <f>IF(E78="","",E78*I78)</f>
        <v/>
      </c>
      <c r="K78" s="19">
        <f>IF(E78="","",IF(H78=0,0,E78/H78))</f>
        <v/>
      </c>
      <c r="L78" s="19">
        <f>IF(E78="","",IF(F78=0,0,E78/F78*1000))</f>
        <v/>
      </c>
      <c r="M78" s="21">
        <f>IF(E78="","",IF(F78=0,0,G78/F78))</f>
        <v/>
      </c>
      <c r="N78" s="19">
        <f>IF(E78="","",IF(G78=0,0,E78/G78))</f>
        <v/>
      </c>
      <c r="O78" s="11">
        <f>IF(E78="","",IF(AND(C78&lt;&gt;"Vendas",H78=0),"Objetivo não é venda",IF(E78&lt;INV_MIN,"Amostra pequena",IF(H78=0,"Sem compras",IF(I78&lt;BREAKEVEN,"Abaixo do break-even",IF(I78&lt;BREAKEVEN*FATOR_SEG,"Atenção, margem apertada",IF(I78&gt;=ROAS_REF,IF(H78&gt;=COMPRAS_MIN,"Escalar","Promissor, poucas compras"),"Manter e otimizar")))))))</f>
        <v/>
      </c>
    </row>
    <row r="79">
      <c r="A79" s="40" t="n">
        <v>46235</v>
      </c>
      <c r="B79" s="32" t="inlineStr">
        <is>
          <t>Tráfego - Campanha - Captacão Seguidores - Shui 06/05</t>
        </is>
      </c>
      <c r="C79" s="32" t="inlineStr">
        <is>
          <t>Tráfego</t>
        </is>
      </c>
      <c r="D79" s="32" t="inlineStr">
        <is>
          <t>AD03 - Carrossel Captacao Seguidores - 06.05</t>
        </is>
      </c>
      <c r="E79" s="55" t="n">
        <v>19.14</v>
      </c>
      <c r="F79" s="56" t="n">
        <v>3584</v>
      </c>
      <c r="G79" s="56" t="n">
        <v>73</v>
      </c>
      <c r="H79" s="56" t="n">
        <v>1</v>
      </c>
      <c r="I79" s="57" t="n">
        <v>0</v>
      </c>
      <c r="J79" s="19">
        <f>IF(E79="","",E79*I79)</f>
        <v/>
      </c>
      <c r="K79" s="19">
        <f>IF(E79="","",IF(H79=0,0,E79/H79))</f>
        <v/>
      </c>
      <c r="L79" s="19">
        <f>IF(E79="","",IF(F79=0,0,E79/F79*1000))</f>
        <v/>
      </c>
      <c r="M79" s="21">
        <f>IF(E79="","",IF(F79=0,0,G79/F79))</f>
        <v/>
      </c>
      <c r="N79" s="19">
        <f>IF(E79="","",IF(G79=0,0,E79/G79))</f>
        <v/>
      </c>
      <c r="O79" s="11">
        <f>IF(E79="","",IF(AND(C79&lt;&gt;"Vendas",H79=0),"Objetivo não é venda",IF(E79&lt;INV_MIN,"Amostra pequena",IF(H79=0,"Sem compras",IF(I79&lt;BREAKEVEN,"Abaixo do break-even",IF(I79&lt;BREAKEVEN*FATOR_SEG,"Atenção, margem apertada",IF(I79&gt;=ROAS_REF,IF(H79&gt;=COMPRAS_MIN,"Escalar","Promissor, poucas compras"),"Manter e otimizar")))))))</f>
        <v/>
      </c>
    </row>
    <row r="80">
      <c r="A80" s="40" t="n">
        <v>46235</v>
      </c>
      <c r="B80" s="32" t="inlineStr">
        <is>
          <t>Tráfego - GRUPO VIP - CAPTACAO SENDFLOW - 28/07</t>
        </is>
      </c>
      <c r="C80" s="32" t="inlineStr">
        <is>
          <t>Tráfego</t>
        </is>
      </c>
      <c r="D80" s="32" t="inlineStr">
        <is>
          <t>AD03 - Grupo Vip - 28/07</t>
        </is>
      </c>
      <c r="E80" s="55" t="n">
        <v>17.98</v>
      </c>
      <c r="F80" s="56" t="n">
        <v>3190</v>
      </c>
      <c r="G80" s="56" t="n">
        <v>49</v>
      </c>
      <c r="H80" s="56" t="n">
        <v>3</v>
      </c>
      <c r="I80" s="57" t="n">
        <v>0</v>
      </c>
      <c r="J80" s="19">
        <f>IF(E80="","",E80*I80)</f>
        <v/>
      </c>
      <c r="K80" s="19">
        <f>IF(E80="","",IF(H80=0,0,E80/H80))</f>
        <v/>
      </c>
      <c r="L80" s="19">
        <f>IF(E80="","",IF(F80=0,0,E80/F80*1000))</f>
        <v/>
      </c>
      <c r="M80" s="21">
        <f>IF(E80="","",IF(F80=0,0,G80/F80))</f>
        <v/>
      </c>
      <c r="N80" s="19">
        <f>IF(E80="","",IF(G80=0,0,E80/G80))</f>
        <v/>
      </c>
      <c r="O80" s="11">
        <f>IF(E80="","",IF(AND(C80&lt;&gt;"Vendas",H80=0),"Objetivo não é venda",IF(E80&lt;INV_MIN,"Amostra pequena",IF(H80=0,"Sem compras",IF(I80&lt;BREAKEVEN,"Abaixo do break-even",IF(I80&lt;BREAKEVEN*FATOR_SEG,"Atenção, margem apertada",IF(I80&gt;=ROAS_REF,IF(H80&gt;=COMPRAS_MIN,"Escalar","Promissor, poucas compras"),"Manter e otimizar")))))))</f>
        <v/>
      </c>
    </row>
    <row r="81">
      <c r="A81" s="40" t="n">
        <v>46235</v>
      </c>
      <c r="B81" s="32" t="inlineStr">
        <is>
          <t>[Tráfego] [Site] [CBO]</t>
        </is>
      </c>
      <c r="C81" s="32" t="inlineStr">
        <is>
          <t>Tráfego</t>
        </is>
      </c>
      <c r="D81" s="32" t="inlineStr">
        <is>
          <t>[Tráfego IG][Post] DNB8ZofPEcS</t>
        </is>
      </c>
      <c r="E81" s="55" t="n">
        <v>6.09</v>
      </c>
      <c r="F81" s="56" t="n">
        <v>1868</v>
      </c>
      <c r="G81" s="56" t="n">
        <v>74</v>
      </c>
      <c r="H81" s="56" t="n">
        <v>0</v>
      </c>
      <c r="I81" s="57" t="n">
        <v>0</v>
      </c>
      <c r="J81" s="19">
        <f>IF(E81="","",E81*I81)</f>
        <v/>
      </c>
      <c r="K81" s="19">
        <f>IF(E81="","",IF(H81=0,0,E81/H81))</f>
        <v/>
      </c>
      <c r="L81" s="19">
        <f>IF(E81="","",IF(F81=0,0,E81/F81*1000))</f>
        <v/>
      </c>
      <c r="M81" s="21">
        <f>IF(E81="","",IF(F81=0,0,G81/F81))</f>
        <v/>
      </c>
      <c r="N81" s="19">
        <f>IF(E81="","",IF(G81=0,0,E81/G81))</f>
        <v/>
      </c>
      <c r="O81" s="11">
        <f>IF(E81="","",IF(AND(C81&lt;&gt;"Vendas",H81=0),"Objetivo não é venda",IF(E81&lt;INV_MIN,"Amostra pequena",IF(H81=0,"Sem compras",IF(I81&lt;BREAKEVEN,"Abaixo do break-even",IF(I81&lt;BREAKEVEN*FATOR_SEG,"Atenção, margem apertada",IF(I81&gt;=ROAS_REF,IF(H81&gt;=COMPRAS_MIN,"Escalar","Promissor, poucas compras"),"Manter e otimizar")))))))</f>
        <v/>
      </c>
    </row>
    <row r="82">
      <c r="A82" s="40" t="n">
        <v>46235</v>
      </c>
      <c r="B82" s="32" t="inlineStr">
        <is>
          <t>[Engajamento][Instagram][18~40] - Leve 3 Pague 2</t>
        </is>
      </c>
      <c r="C82" s="32" t="inlineStr">
        <is>
          <t>Engajamento</t>
        </is>
      </c>
      <c r="D82" s="32" t="inlineStr">
        <is>
          <t>Criativo 01 - 28/04/2026</t>
        </is>
      </c>
      <c r="E82" s="55" t="n">
        <v>4.04</v>
      </c>
      <c r="F82" s="56" t="n">
        <v>736</v>
      </c>
      <c r="G82" s="56" t="n">
        <v>31</v>
      </c>
      <c r="H82" s="56" t="n">
        <v>0</v>
      </c>
      <c r="I82" s="57" t="n">
        <v>0</v>
      </c>
      <c r="J82" s="19">
        <f>IF(E82="","",E82*I82)</f>
        <v/>
      </c>
      <c r="K82" s="19">
        <f>IF(E82="","",IF(H82=0,0,E82/H82))</f>
        <v/>
      </c>
      <c r="L82" s="19">
        <f>IF(E82="","",IF(F82=0,0,E82/F82*1000))</f>
        <v/>
      </c>
      <c r="M82" s="21">
        <f>IF(E82="","",IF(F82=0,0,G82/F82))</f>
        <v/>
      </c>
      <c r="N82" s="19">
        <f>IF(E82="","",IF(G82=0,0,E82/G82))</f>
        <v/>
      </c>
      <c r="O82" s="11">
        <f>IF(E82="","",IF(AND(C82&lt;&gt;"Vendas",H82=0),"Objetivo não é venda",IF(E82&lt;INV_MIN,"Amostra pequena",IF(H82=0,"Sem compras",IF(I82&lt;BREAKEVEN,"Abaixo do break-even",IF(I82&lt;BREAKEVEN*FATOR_SEG,"Atenção, margem apertada",IF(I82&gt;=ROAS_REF,IF(H82&gt;=COMPRAS_MIN,"Escalar","Promissor, poucas compras"),"Manter e otimizar")))))))</f>
        <v/>
      </c>
    </row>
    <row r="83">
      <c r="A83" s="40" t="n">
        <v>46235</v>
      </c>
      <c r="B83" s="32" t="inlineStr">
        <is>
          <t>[Engajamento][Instagram][18~40] - Leve 3 Pague 2</t>
        </is>
      </c>
      <c r="C83" s="32" t="inlineStr">
        <is>
          <t>Engajamento</t>
        </is>
      </c>
      <c r="D83" s="32" t="inlineStr">
        <is>
          <t>AD 07 - Influencer - 06/07 — Cópia</t>
        </is>
      </c>
      <c r="E83" s="55" t="n">
        <v>2.26</v>
      </c>
      <c r="F83" s="56" t="n">
        <v>338</v>
      </c>
      <c r="G83" s="56" t="n">
        <v>13</v>
      </c>
      <c r="H83" s="56" t="n">
        <v>0</v>
      </c>
      <c r="I83" s="57" t="n">
        <v>0</v>
      </c>
      <c r="J83" s="19">
        <f>IF(E83="","",E83*I83)</f>
        <v/>
      </c>
      <c r="K83" s="19">
        <f>IF(E83="","",IF(H83=0,0,E83/H83))</f>
        <v/>
      </c>
      <c r="L83" s="19">
        <f>IF(E83="","",IF(F83=0,0,E83/F83*1000))</f>
        <v/>
      </c>
      <c r="M83" s="21">
        <f>IF(E83="","",IF(F83=0,0,G83/F83))</f>
        <v/>
      </c>
      <c r="N83" s="19">
        <f>IF(E83="","",IF(G83=0,0,E83/G83))</f>
        <v/>
      </c>
      <c r="O83" s="11">
        <f>IF(E83="","",IF(AND(C83&lt;&gt;"Vendas",H83=0),"Objetivo não é venda",IF(E83&lt;INV_MIN,"Amostra pequena",IF(H83=0,"Sem compras",IF(I83&lt;BREAKEVEN,"Abaixo do break-even",IF(I83&lt;BREAKEVEN*FATOR_SEG,"Atenção, margem apertada",IF(I83&gt;=ROAS_REF,IF(H83&gt;=COMPRAS_MIN,"Escalar","Promissor, poucas compras"),"Manter e otimizar")))))))</f>
        <v/>
      </c>
    </row>
    <row r="84">
      <c r="A84" s="40" t="n">
        <v>46235</v>
      </c>
      <c r="B84" s="32" t="inlineStr">
        <is>
          <t>[Tráfego] [Site] [CBO]</t>
        </is>
      </c>
      <c r="C84" s="32" t="inlineStr">
        <is>
          <t>Tráfego</t>
        </is>
      </c>
      <c r="D84" s="32" t="inlineStr">
        <is>
          <t>[Tráfego IG][Post] DNQu8SBt8QN</t>
        </is>
      </c>
      <c r="E84" s="55" t="n">
        <v>1.53</v>
      </c>
      <c r="F84" s="56" t="n">
        <v>259</v>
      </c>
      <c r="G84" s="56" t="n">
        <v>20</v>
      </c>
      <c r="H84" s="56" t="n">
        <v>1</v>
      </c>
      <c r="I84" s="57" t="n">
        <v>0</v>
      </c>
      <c r="J84" s="19">
        <f>IF(E84="","",E84*I84)</f>
        <v/>
      </c>
      <c r="K84" s="19">
        <f>IF(E84="","",IF(H84=0,0,E84/H84))</f>
        <v/>
      </c>
      <c r="L84" s="19">
        <f>IF(E84="","",IF(F84=0,0,E84/F84*1000))</f>
        <v/>
      </c>
      <c r="M84" s="21">
        <f>IF(E84="","",IF(F84=0,0,G84/F84))</f>
        <v/>
      </c>
      <c r="N84" s="19">
        <f>IF(E84="","",IF(G84=0,0,E84/G84))</f>
        <v/>
      </c>
      <c r="O84" s="11">
        <f>IF(E84="","",IF(AND(C84&lt;&gt;"Vendas",H84=0),"Objetivo não é venda",IF(E84&lt;INV_MIN,"Amostra pequena",IF(H84=0,"Sem compras",IF(I84&lt;BREAKEVEN,"Abaixo do break-even",IF(I84&lt;BREAKEVEN*FATOR_SEG,"Atenção, margem apertada",IF(I84&gt;=ROAS_REF,IF(H84&gt;=COMPRAS_MIN,"Escalar","Promissor, poucas compras"),"Manter e otimizar")))))))</f>
        <v/>
      </c>
    </row>
    <row r="85">
      <c r="A85" s="40" t="n">
        <v>46235</v>
      </c>
      <c r="B85" s="32" t="inlineStr">
        <is>
          <t>[Engajamento][Instagram][18~40] - Leve 3 Pague 2</t>
        </is>
      </c>
      <c r="C85" s="32" t="inlineStr">
        <is>
          <t>Engajamento</t>
        </is>
      </c>
      <c r="D85" s="32" t="inlineStr">
        <is>
          <t>[Catálogo] [Todos Produtos]</t>
        </is>
      </c>
      <c r="E85" s="55" t="n">
        <v>0.57</v>
      </c>
      <c r="F85" s="56" t="n">
        <v>104</v>
      </c>
      <c r="G85" s="56" t="n">
        <v>6</v>
      </c>
      <c r="H85" s="56" t="n">
        <v>0</v>
      </c>
      <c r="I85" s="57" t="n">
        <v>0</v>
      </c>
      <c r="J85" s="19">
        <f>IF(E85="","",E85*I85)</f>
        <v/>
      </c>
      <c r="K85" s="19">
        <f>IF(E85="","",IF(H85=0,0,E85/H85))</f>
        <v/>
      </c>
      <c r="L85" s="19">
        <f>IF(E85="","",IF(F85=0,0,E85/F85*1000))</f>
        <v/>
      </c>
      <c r="M85" s="21">
        <f>IF(E85="","",IF(F85=0,0,G85/F85))</f>
        <v/>
      </c>
      <c r="N85" s="19">
        <f>IF(E85="","",IF(G85=0,0,E85/G85))</f>
        <v/>
      </c>
      <c r="O85" s="11">
        <f>IF(E85="","",IF(AND(C85&lt;&gt;"Vendas",H85=0),"Objetivo não é venda",IF(E85&lt;INV_MIN,"Amostra pequena",IF(H85=0,"Sem compras",IF(I85&lt;BREAKEVEN,"Abaixo do break-even",IF(I85&lt;BREAKEVEN*FATOR_SEG,"Atenção, margem apertada",IF(I85&gt;=ROAS_REF,IF(H85&gt;=COMPRAS_MIN,"Escalar","Promissor, poucas compras"),"Manter e otimizar")))))))</f>
        <v/>
      </c>
    </row>
    <row r="86">
      <c r="A86" s="40" t="n">
        <v>46235</v>
      </c>
      <c r="B86" s="32" t="inlineStr">
        <is>
          <t>[Engajamento][Instagram][18~40] - Leve 3 Pague 2</t>
        </is>
      </c>
      <c r="C86" s="32" t="inlineStr">
        <is>
          <t>Engajamento</t>
        </is>
      </c>
      <c r="D86" s="32" t="inlineStr">
        <is>
          <t>Criativo Carrossel 03 - 28/04/2026</t>
        </is>
      </c>
      <c r="E86" s="55" t="n">
        <v>0.45</v>
      </c>
      <c r="F86" s="56" t="n">
        <v>87</v>
      </c>
      <c r="G86" s="56" t="n">
        <v>3</v>
      </c>
      <c r="H86" s="56" t="n">
        <v>1</v>
      </c>
      <c r="I86" s="57" t="n">
        <v>0</v>
      </c>
      <c r="J86" s="19">
        <f>IF(E86="","",E86*I86)</f>
        <v/>
      </c>
      <c r="K86" s="19">
        <f>IF(E86="","",IF(H86=0,0,E86/H86))</f>
        <v/>
      </c>
      <c r="L86" s="19">
        <f>IF(E86="","",IF(F86=0,0,E86/F86*1000))</f>
        <v/>
      </c>
      <c r="M86" s="21">
        <f>IF(E86="","",IF(F86=0,0,G86/F86))</f>
        <v/>
      </c>
      <c r="N86" s="19">
        <f>IF(E86="","",IF(G86=0,0,E86/G86))</f>
        <v/>
      </c>
      <c r="O86" s="11">
        <f>IF(E86="","",IF(AND(C86&lt;&gt;"Vendas",H86=0),"Objetivo não é venda",IF(E86&lt;INV_MIN,"Amostra pequena",IF(H86=0,"Sem compras",IF(I86&lt;BREAKEVEN,"Abaixo do break-even",IF(I86&lt;BREAKEVEN*FATOR_SEG,"Atenção, margem apertada",IF(I86&gt;=ROAS_REF,IF(H86&gt;=COMPRAS_MIN,"Escalar","Promissor, poucas compras"),"Manter e otimizar")))))))</f>
        <v/>
      </c>
    </row>
    <row r="87">
      <c r="A87" s="40" t="n">
        <v>46235</v>
      </c>
      <c r="B87" s="32" t="inlineStr">
        <is>
          <t>[Engajamento][Instagram][18~40] - Leve 3 Pague 2</t>
        </is>
      </c>
      <c r="C87" s="32" t="inlineStr">
        <is>
          <t>Engajamento</t>
        </is>
      </c>
      <c r="D87" s="32" t="inlineStr">
        <is>
          <t>Criativo 02 - 28/04/2026</t>
        </is>
      </c>
      <c r="E87" s="55" t="n">
        <v>0.07000000000000001</v>
      </c>
      <c r="F87" s="56" t="n">
        <v>40</v>
      </c>
      <c r="G87" s="56" t="n">
        <v>1</v>
      </c>
      <c r="H87" s="56" t="n">
        <v>0</v>
      </c>
      <c r="I87" s="57" t="n">
        <v>0</v>
      </c>
      <c r="J87" s="19">
        <f>IF(E87="","",E87*I87)</f>
        <v/>
      </c>
      <c r="K87" s="19">
        <f>IF(E87="","",IF(H87=0,0,E87/H87))</f>
        <v/>
      </c>
      <c r="L87" s="19">
        <f>IF(E87="","",IF(F87=0,0,E87/F87*1000))</f>
        <v/>
      </c>
      <c r="M87" s="21">
        <f>IF(E87="","",IF(F87=0,0,G87/F87))</f>
        <v/>
      </c>
      <c r="N87" s="19">
        <f>IF(E87="","",IF(G87=0,0,E87/G87))</f>
        <v/>
      </c>
      <c r="O87" s="11">
        <f>IF(E87="","",IF(AND(C87&lt;&gt;"Vendas",H87=0),"Objetivo não é venda",IF(E87&lt;INV_MIN,"Amostra pequena",IF(H87=0,"Sem compras",IF(I87&lt;BREAKEVEN,"Abaixo do break-even",IF(I87&lt;BREAKEVEN*FATOR_SEG,"Atenção, margem apertada",IF(I87&gt;=ROAS_REF,IF(H87&gt;=COMPRAS_MIN,"Escalar","Promissor, poucas compras"),"Manter e otimizar")))))))</f>
        <v/>
      </c>
    </row>
    <row r="88">
      <c r="A88" s="40" t="n">
        <v>46266</v>
      </c>
      <c r="B88" s="32" t="inlineStr">
        <is>
          <t>Axiom_NewPurchases</t>
        </is>
      </c>
      <c r="C88" s="32" t="inlineStr">
        <is>
          <t>Vendas</t>
        </is>
      </c>
      <c r="D88" s="32" t="inlineStr">
        <is>
          <t>Axiom_LookALike_New_ALLCAT</t>
        </is>
      </c>
      <c r="E88" s="55" t="n">
        <v>6426.66</v>
      </c>
      <c r="F88" s="56" t="n">
        <v>570276</v>
      </c>
      <c r="G88" s="56" t="n">
        <v>14252</v>
      </c>
      <c r="H88" s="56" t="n">
        <v>191</v>
      </c>
      <c r="I88" s="57" t="n">
        <v>1.636337</v>
      </c>
      <c r="J88" s="19">
        <f>IF(E88="","",E88*I88)</f>
        <v/>
      </c>
      <c r="K88" s="19">
        <f>IF(E88="","",IF(H88=0,0,E88/H88))</f>
        <v/>
      </c>
      <c r="L88" s="19">
        <f>IF(E88="","",IF(F88=0,0,E88/F88*1000))</f>
        <v/>
      </c>
      <c r="M88" s="21">
        <f>IF(E88="","",IF(F88=0,0,G88/F88))</f>
        <v/>
      </c>
      <c r="N88" s="19">
        <f>IF(E88="","",IF(G88=0,0,E88/G88))</f>
        <v/>
      </c>
      <c r="O88" s="11">
        <f>IF(E88="","",IF(AND(C88&lt;&gt;"Vendas",H88=0),"Objetivo não é venda",IF(E88&lt;INV_MIN,"Amostra pequena",IF(H88=0,"Sem compras",IF(I88&lt;BREAKEVEN,"Abaixo do break-even",IF(I88&lt;BREAKEVEN*FATOR_SEG,"Atenção, margem apertada",IF(I88&gt;=ROAS_REF,IF(H88&gt;=COMPRAS_MIN,"Escalar","Promissor, poucas compras"),"Manter e otimizar")))))))</f>
        <v/>
      </c>
    </row>
    <row r="89">
      <c r="A89" s="40" t="n">
        <v>46266</v>
      </c>
      <c r="B89" s="32" t="inlineStr">
        <is>
          <t>[Vendas] [BR] [ADV+] [Catálogo] NOVA Maio/2026</t>
        </is>
      </c>
      <c r="C89" s="32" t="inlineStr">
        <is>
          <t>Vendas</t>
        </is>
      </c>
      <c r="D89" s="32" t="inlineStr">
        <is>
          <t>AD 07 - Influencer - 23/07</t>
        </is>
      </c>
      <c r="E89" s="55" t="n">
        <v>4306.52</v>
      </c>
      <c r="F89" s="56" t="n">
        <v>192345</v>
      </c>
      <c r="G89" s="56" t="n">
        <v>3334</v>
      </c>
      <c r="H89" s="56" t="n">
        <v>140</v>
      </c>
      <c r="I89" s="57" t="n">
        <v>9.223948999999999</v>
      </c>
      <c r="J89" s="19">
        <f>IF(E89="","",E89*I89)</f>
        <v/>
      </c>
      <c r="K89" s="19">
        <f>IF(E89="","",IF(H89=0,0,E89/H89))</f>
        <v/>
      </c>
      <c r="L89" s="19">
        <f>IF(E89="","",IF(F89=0,0,E89/F89*1000))</f>
        <v/>
      </c>
      <c r="M89" s="21">
        <f>IF(E89="","",IF(F89=0,0,G89/F89))</f>
        <v/>
      </c>
      <c r="N89" s="19">
        <f>IF(E89="","",IF(G89=0,0,E89/G89))</f>
        <v/>
      </c>
      <c r="O89" s="11">
        <f>IF(E89="","",IF(AND(C89&lt;&gt;"Vendas",H89=0),"Objetivo não é venda",IF(E89&lt;INV_MIN,"Amostra pequena",IF(H89=0,"Sem compras",IF(I89&lt;BREAKEVEN,"Abaixo do break-even",IF(I89&lt;BREAKEVEN*FATOR_SEG,"Atenção, margem apertada",IF(I89&gt;=ROAS_REF,IF(H89&gt;=COMPRAS_MIN,"Escalar","Promissor, poucas compras"),"Manter e otimizar")))))))</f>
        <v/>
      </c>
    </row>
    <row r="90">
      <c r="A90" s="40" t="n">
        <v>46266</v>
      </c>
      <c r="B90" s="32" t="inlineStr">
        <is>
          <t>[Vendas] [BR] [ADV+] [Catálogo] NOVA Maio/2026</t>
        </is>
      </c>
      <c r="C90" s="32" t="inlineStr">
        <is>
          <t>Vendas</t>
        </is>
      </c>
      <c r="D90" s="32" t="inlineStr">
        <is>
          <t>AD 07 - Influencer - 16/07</t>
        </is>
      </c>
      <c r="E90" s="55" t="n">
        <v>3981.1</v>
      </c>
      <c r="F90" s="56" t="n">
        <v>170687</v>
      </c>
      <c r="G90" s="56" t="n">
        <v>2545</v>
      </c>
      <c r="H90" s="56" t="n">
        <v>186</v>
      </c>
      <c r="I90" s="57" t="n">
        <v>10.183856</v>
      </c>
      <c r="J90" s="19">
        <f>IF(E90="","",E90*I90)</f>
        <v/>
      </c>
      <c r="K90" s="19">
        <f>IF(E90="","",IF(H90=0,0,E90/H90))</f>
        <v/>
      </c>
      <c r="L90" s="19">
        <f>IF(E90="","",IF(F90=0,0,E90/F90*1000))</f>
        <v/>
      </c>
      <c r="M90" s="21">
        <f>IF(E90="","",IF(F90=0,0,G90/F90))</f>
        <v/>
      </c>
      <c r="N90" s="19">
        <f>IF(E90="","",IF(G90=0,0,E90/G90))</f>
        <v/>
      </c>
      <c r="O90" s="11">
        <f>IF(E90="","",IF(AND(C90&lt;&gt;"Vendas",H90=0),"Objetivo não é venda",IF(E90&lt;INV_MIN,"Amostra pequena",IF(H90=0,"Sem compras",IF(I90&lt;BREAKEVEN,"Abaixo do break-even",IF(I90&lt;BREAKEVEN*FATOR_SEG,"Atenção, margem apertada",IF(I90&gt;=ROAS_REF,IF(H90&gt;=COMPRAS_MIN,"Escalar","Promissor, poucas compras"),"Manter e otimizar")))))))</f>
        <v/>
      </c>
    </row>
    <row r="91">
      <c r="A91" s="40" t="n">
        <v>46266</v>
      </c>
      <c r="B91" s="32" t="inlineStr">
        <is>
          <t>[Vendas] [BR] [ADV+] [Catálogo] NOVA Maio/2026</t>
        </is>
      </c>
      <c r="C91" s="32" t="inlineStr">
        <is>
          <t>Vendas</t>
        </is>
      </c>
      <c r="D91" s="32" t="inlineStr">
        <is>
          <t>Criativo 03 - Campanha Heilin Lançada - 22/07/2026</t>
        </is>
      </c>
      <c r="E91" s="55" t="n">
        <v>2846.94</v>
      </c>
      <c r="F91" s="56" t="n">
        <v>124327</v>
      </c>
      <c r="G91" s="56" t="n">
        <v>1945</v>
      </c>
      <c r="H91" s="56" t="n">
        <v>84</v>
      </c>
      <c r="I91" s="57" t="n">
        <v>8.806616999999999</v>
      </c>
      <c r="J91" s="19">
        <f>IF(E91="","",E91*I91)</f>
        <v/>
      </c>
      <c r="K91" s="19">
        <f>IF(E91="","",IF(H91=0,0,E91/H91))</f>
        <v/>
      </c>
      <c r="L91" s="19">
        <f>IF(E91="","",IF(F91=0,0,E91/F91*1000))</f>
        <v/>
      </c>
      <c r="M91" s="21">
        <f>IF(E91="","",IF(F91=0,0,G91/F91))</f>
        <v/>
      </c>
      <c r="N91" s="19">
        <f>IF(E91="","",IF(G91=0,0,E91/G91))</f>
        <v/>
      </c>
      <c r="O91" s="11">
        <f>IF(E91="","",IF(AND(C91&lt;&gt;"Vendas",H91=0),"Objetivo não é venda",IF(E91&lt;INV_MIN,"Amostra pequena",IF(H91=0,"Sem compras",IF(I91&lt;BREAKEVEN,"Abaixo do break-even",IF(I91&lt;BREAKEVEN*FATOR_SEG,"Atenção, margem apertada",IF(I91&gt;=ROAS_REF,IF(H91&gt;=COMPRAS_MIN,"Escalar","Promissor, poucas compras"),"Manter e otimizar")))))))</f>
        <v/>
      </c>
    </row>
    <row r="92">
      <c r="A92" s="40" t="n">
        <v>46266</v>
      </c>
      <c r="B92" s="32" t="inlineStr">
        <is>
          <t>[Tráfego Site] [Pagina de destino] [Ago] [ADV]</t>
        </is>
      </c>
      <c r="C92" s="32" t="inlineStr">
        <is>
          <t>Tráfego</t>
        </is>
      </c>
      <c r="D92" s="32" t="inlineStr">
        <is>
          <t>Ad01- Post Reels - DL3bWNMPXf0</t>
        </is>
      </c>
      <c r="E92" s="55" t="n">
        <v>1323.07</v>
      </c>
      <c r="F92" s="56" t="n">
        <v>249642</v>
      </c>
      <c r="G92" s="56" t="n">
        <v>22572</v>
      </c>
      <c r="H92" s="56" t="n">
        <v>5</v>
      </c>
      <c r="I92" s="57" t="n">
        <v>0</v>
      </c>
      <c r="J92" s="19">
        <f>IF(E92="","",E92*I92)</f>
        <v/>
      </c>
      <c r="K92" s="19">
        <f>IF(E92="","",IF(H92=0,0,E92/H92))</f>
        <v/>
      </c>
      <c r="L92" s="19">
        <f>IF(E92="","",IF(F92=0,0,E92/F92*1000))</f>
        <v/>
      </c>
      <c r="M92" s="21">
        <f>IF(E92="","",IF(F92=0,0,G92/F92))</f>
        <v/>
      </c>
      <c r="N92" s="19">
        <f>IF(E92="","",IF(G92=0,0,E92/G92))</f>
        <v/>
      </c>
      <c r="O92" s="11">
        <f>IF(E92="","",IF(AND(C92&lt;&gt;"Vendas",H92=0),"Objetivo não é venda",IF(E92&lt;INV_MIN,"Amostra pequena",IF(H92=0,"Sem compras",IF(I92&lt;BREAKEVEN,"Abaixo do break-even",IF(I92&lt;BREAKEVEN*FATOR_SEG,"Atenção, margem apertada",IF(I92&gt;=ROAS_REF,IF(H92&gt;=COMPRAS_MIN,"Escalar","Promissor, poucas compras"),"Manter e otimizar")))))))</f>
        <v/>
      </c>
    </row>
    <row r="93">
      <c r="A93" s="40" t="n">
        <v>46266</v>
      </c>
      <c r="B93" s="32" t="inlineStr">
        <is>
          <t>[Vendas] [BR] [ADV+] [Catálogo] NOVA Maio/2026</t>
        </is>
      </c>
      <c r="C93" s="32" t="inlineStr">
        <is>
          <t>Vendas</t>
        </is>
      </c>
      <c r="D93" s="32" t="inlineStr">
        <is>
          <t>AD02 - Criativo 02 - 09/06/2026</t>
        </is>
      </c>
      <c r="E93" s="55" t="n">
        <v>1310.45</v>
      </c>
      <c r="F93" s="56" t="n">
        <v>43003</v>
      </c>
      <c r="G93" s="56" t="n">
        <v>554</v>
      </c>
      <c r="H93" s="56" t="n">
        <v>56</v>
      </c>
      <c r="I93" s="57" t="n">
        <v>13.340074</v>
      </c>
      <c r="J93" s="19">
        <f>IF(E93="","",E93*I93)</f>
        <v/>
      </c>
      <c r="K93" s="19">
        <f>IF(E93="","",IF(H93=0,0,E93/H93))</f>
        <v/>
      </c>
      <c r="L93" s="19">
        <f>IF(E93="","",IF(F93=0,0,E93/F93*1000))</f>
        <v/>
      </c>
      <c r="M93" s="21">
        <f>IF(E93="","",IF(F93=0,0,G93/F93))</f>
        <v/>
      </c>
      <c r="N93" s="19">
        <f>IF(E93="","",IF(G93=0,0,E93/G93))</f>
        <v/>
      </c>
      <c r="O93" s="11">
        <f>IF(E93="","",IF(AND(C93&lt;&gt;"Vendas",H93=0),"Objetivo não é venda",IF(E93&lt;INV_MIN,"Amostra pequena",IF(H93=0,"Sem compras",IF(I93&lt;BREAKEVEN,"Abaixo do break-even",IF(I93&lt;BREAKEVEN*FATOR_SEG,"Atenção, margem apertada",IF(I93&gt;=ROAS_REF,IF(H93&gt;=COMPRAS_MIN,"Escalar","Promissor, poucas compras"),"Manter e otimizar")))))))</f>
        <v/>
      </c>
    </row>
    <row r="94">
      <c r="A94" s="40" t="n">
        <v>46266</v>
      </c>
      <c r="B94" s="32" t="inlineStr">
        <is>
          <t>[AOVIVO] INSTAGRAM</t>
        </is>
      </c>
      <c r="C94" s="32" t="inlineStr">
        <is>
          <t>Engajamento</t>
        </is>
      </c>
      <c r="D94" s="32" t="inlineStr">
        <is>
          <t>17SET2026</t>
        </is>
      </c>
      <c r="E94" s="55" t="n">
        <v>723.8200000000001</v>
      </c>
      <c r="F94" s="56" t="n">
        <v>27092</v>
      </c>
      <c r="G94" s="56" t="n">
        <v>523</v>
      </c>
      <c r="H94" s="56" t="n">
        <v>19</v>
      </c>
      <c r="I94" s="57" t="n">
        <v>4.557169</v>
      </c>
      <c r="J94" s="19">
        <f>IF(E94="","",E94*I94)</f>
        <v/>
      </c>
      <c r="K94" s="19">
        <f>IF(E94="","",IF(H94=0,0,E94/H94))</f>
        <v/>
      </c>
      <c r="L94" s="19">
        <f>IF(E94="","",IF(F94=0,0,E94/F94*1000))</f>
        <v/>
      </c>
      <c r="M94" s="21">
        <f>IF(E94="","",IF(F94=0,0,G94/F94))</f>
        <v/>
      </c>
      <c r="N94" s="19">
        <f>IF(E94="","",IF(G94=0,0,E94/G94))</f>
        <v/>
      </c>
      <c r="O94" s="11">
        <f>IF(E94="","",IF(AND(C94&lt;&gt;"Vendas",H94=0),"Objetivo não é venda",IF(E94&lt;INV_MIN,"Amostra pequena",IF(H94=0,"Sem compras",IF(I94&lt;BREAKEVEN,"Abaixo do break-even",IF(I94&lt;BREAKEVEN*FATOR_SEG,"Atenção, margem apertada",IF(I94&gt;=ROAS_REF,IF(H94&gt;=COMPRAS_MIN,"Escalar","Promissor, poucas compras"),"Manter e otimizar")))))))</f>
        <v/>
      </c>
    </row>
    <row r="95">
      <c r="A95" s="40" t="n">
        <v>46266</v>
      </c>
      <c r="B95" s="32" t="inlineStr">
        <is>
          <t>[350]_AXM-SHUI_BESTSELLERS_TOPO_VENDAS_ABO_260927_RANKINGTOP5</t>
        </is>
      </c>
      <c r="C95" s="32" t="inlineStr">
        <is>
          <t>Vendas</t>
        </is>
      </c>
      <c r="D95" s="32" t="inlineStr">
        <is>
          <t>NEWDROP_ADV_PRODUTO_COMPRAR_V1_RANKINGTOP5</t>
        </is>
      </c>
      <c r="E95" s="55" t="n">
        <v>539.72</v>
      </c>
      <c r="F95" s="56" t="n">
        <v>39709</v>
      </c>
      <c r="G95" s="56" t="n">
        <v>959</v>
      </c>
      <c r="H95" s="56" t="n">
        <v>10</v>
      </c>
      <c r="I95" s="57" t="n">
        <v>4.037742</v>
      </c>
      <c r="J95" s="19">
        <f>IF(E95="","",E95*I95)</f>
        <v/>
      </c>
      <c r="K95" s="19">
        <f>IF(E95="","",IF(H95=0,0,E95/H95))</f>
        <v/>
      </c>
      <c r="L95" s="19">
        <f>IF(E95="","",IF(F95=0,0,E95/F95*1000))</f>
        <v/>
      </c>
      <c r="M95" s="21">
        <f>IF(E95="","",IF(F95=0,0,G95/F95))</f>
        <v/>
      </c>
      <c r="N95" s="19">
        <f>IF(E95="","",IF(G95=0,0,E95/G95))</f>
        <v/>
      </c>
      <c r="O95" s="11">
        <f>IF(E95="","",IF(AND(C95&lt;&gt;"Vendas",H95=0),"Objetivo não é venda",IF(E95&lt;INV_MIN,"Amostra pequena",IF(H95=0,"Sem compras",IF(I95&lt;BREAKEVEN,"Abaixo do break-even",IF(I95&lt;BREAKEVEN*FATOR_SEG,"Atenção, margem apertada",IF(I95&gt;=ROAS_REF,IF(H95&gt;=COMPRAS_MIN,"Escalar","Promissor, poucas compras"),"Manter e otimizar")))))))</f>
        <v/>
      </c>
    </row>
    <row r="96">
      <c r="A96" s="40" t="n">
        <v>46266</v>
      </c>
      <c r="B96" s="32" t="inlineStr">
        <is>
          <t>[350]_AXM-SHUI_BESTSELLERS_TOPO_VENDAS_ABO_260927_RANKINGTOP5</t>
        </is>
      </c>
      <c r="C96" s="32" t="inlineStr">
        <is>
          <t>Vendas</t>
        </is>
      </c>
      <c r="D96" s="32" t="inlineStr">
        <is>
          <t>IMG_ADV_PRODUTO_COMPRAR_V1_RANKINGTOP5</t>
        </is>
      </c>
      <c r="E96" s="55" t="n">
        <v>468.91</v>
      </c>
      <c r="F96" s="56" t="n">
        <v>46439</v>
      </c>
      <c r="G96" s="56" t="n">
        <v>594</v>
      </c>
      <c r="H96" s="56" t="n">
        <v>11</v>
      </c>
      <c r="I96" s="57" t="n">
        <v>0.445288</v>
      </c>
      <c r="J96" s="19">
        <f>IF(E96="","",E96*I96)</f>
        <v/>
      </c>
      <c r="K96" s="19">
        <f>IF(E96="","",IF(H96=0,0,E96/H96))</f>
        <v/>
      </c>
      <c r="L96" s="19">
        <f>IF(E96="","",IF(F96=0,0,E96/F96*1000))</f>
        <v/>
      </c>
      <c r="M96" s="21">
        <f>IF(E96="","",IF(F96=0,0,G96/F96))</f>
        <v/>
      </c>
      <c r="N96" s="19">
        <f>IF(E96="","",IF(G96=0,0,E96/G96))</f>
        <v/>
      </c>
      <c r="O96" s="11">
        <f>IF(E96="","",IF(AND(C96&lt;&gt;"Vendas",H96=0),"Objetivo não é venda",IF(E96&lt;INV_MIN,"Amostra pequena",IF(H96=0,"Sem compras",IF(I96&lt;BREAKEVEN,"Abaixo do break-even",IF(I96&lt;BREAKEVEN*FATOR_SEG,"Atenção, margem apertada",IF(I96&gt;=ROAS_REF,IF(H96&gt;=COMPRAS_MIN,"Escalar","Promissor, poucas compras"),"Manter e otimizar")))))))</f>
        <v/>
      </c>
    </row>
    <row r="97">
      <c r="A97" s="40" t="n">
        <v>46266</v>
      </c>
      <c r="B97" s="32" t="inlineStr">
        <is>
          <t>Axiom_NewPurchases</t>
        </is>
      </c>
      <c r="C97" s="32" t="inlineStr">
        <is>
          <t>Vendas</t>
        </is>
      </c>
      <c r="D97" s="32" t="inlineStr">
        <is>
          <t>Axiom_LookALike_New_BESTCAT</t>
        </is>
      </c>
      <c r="E97" s="55" t="n">
        <v>352.73</v>
      </c>
      <c r="F97" s="56" t="n">
        <v>25322</v>
      </c>
      <c r="G97" s="56" t="n">
        <v>563</v>
      </c>
      <c r="H97" s="56" t="n">
        <v>6</v>
      </c>
      <c r="I97" s="57" t="n">
        <v>2.813455</v>
      </c>
      <c r="J97" s="19">
        <f>IF(E97="","",E97*I97)</f>
        <v/>
      </c>
      <c r="K97" s="19">
        <f>IF(E97="","",IF(H97=0,0,E97/H97))</f>
        <v/>
      </c>
      <c r="L97" s="19">
        <f>IF(E97="","",IF(F97=0,0,E97/F97*1000))</f>
        <v/>
      </c>
      <c r="M97" s="21">
        <f>IF(E97="","",IF(F97=0,0,G97/F97))</f>
        <v/>
      </c>
      <c r="N97" s="19">
        <f>IF(E97="","",IF(G97=0,0,E97/G97))</f>
        <v/>
      </c>
      <c r="O97" s="11">
        <f>IF(E97="","",IF(AND(C97&lt;&gt;"Vendas",H97=0),"Objetivo não é venda",IF(E97&lt;INV_MIN,"Amostra pequena",IF(H97=0,"Sem compras",IF(I97&lt;BREAKEVEN,"Abaixo do break-even",IF(I97&lt;BREAKEVEN*FATOR_SEG,"Atenção, margem apertada",IF(I97&gt;=ROAS_REF,IF(H97&gt;=COMPRAS_MIN,"Escalar","Promissor, poucas compras"),"Manter e otimizar")))))))</f>
        <v/>
      </c>
    </row>
    <row r="98">
      <c r="A98" s="40" t="n">
        <v>46266</v>
      </c>
      <c r="B98" s="32" t="inlineStr">
        <is>
          <t>[3500]_AXIOM_04_VENDAS_SHUI-BR_2026-09</t>
        </is>
      </c>
      <c r="C98" s="32" t="inlineStr">
        <is>
          <t>Vendas</t>
        </is>
      </c>
      <c r="D98" s="32" t="inlineStr">
        <is>
          <t>AXIOM_04R_REMARKETING_CRIATIVO-H-STORIES-SHUI-ACCESS_2026-09</t>
        </is>
      </c>
      <c r="E98" s="55" t="n">
        <v>294.15</v>
      </c>
      <c r="F98" s="56" t="n">
        <v>28029</v>
      </c>
      <c r="G98" s="56" t="n">
        <v>507</v>
      </c>
      <c r="H98" s="56" t="n">
        <v>21</v>
      </c>
      <c r="I98" s="57" t="n">
        <v>16.180928</v>
      </c>
      <c r="J98" s="19">
        <f>IF(E98="","",E98*I98)</f>
        <v/>
      </c>
      <c r="K98" s="19">
        <f>IF(E98="","",IF(H98=0,0,E98/H98))</f>
        <v/>
      </c>
      <c r="L98" s="19">
        <f>IF(E98="","",IF(F98=0,0,E98/F98*1000))</f>
        <v/>
      </c>
      <c r="M98" s="21">
        <f>IF(E98="","",IF(F98=0,0,G98/F98))</f>
        <v/>
      </c>
      <c r="N98" s="19">
        <f>IF(E98="","",IF(G98=0,0,E98/G98))</f>
        <v/>
      </c>
      <c r="O98" s="11">
        <f>IF(E98="","",IF(AND(C98&lt;&gt;"Vendas",H98=0),"Objetivo não é venda",IF(E98&lt;INV_MIN,"Amostra pequena",IF(H98=0,"Sem compras",IF(I98&lt;BREAKEVEN,"Abaixo do break-even",IF(I98&lt;BREAKEVEN*FATOR_SEG,"Atenção, margem apertada",IF(I98&gt;=ROAS_REF,IF(H98&gt;=COMPRAS_MIN,"Escalar","Promissor, poucas compras"),"Manter e otimizar")))))))</f>
        <v/>
      </c>
    </row>
    <row r="99">
      <c r="A99" s="40" t="n">
        <v>46266</v>
      </c>
      <c r="B99" s="32" t="inlineStr">
        <is>
          <t>[Vendas] [BR] [ADV+] [Catálogo] NOVA Maio/2026</t>
        </is>
      </c>
      <c r="C99" s="32" t="inlineStr">
        <is>
          <t>Vendas</t>
        </is>
      </c>
      <c r="D99" s="32" t="inlineStr">
        <is>
          <t>Criativo 02 - Save the Date Part 2 - 14/07/2026 — Cópia</t>
        </is>
      </c>
      <c r="E99" s="55" t="n">
        <v>263.76</v>
      </c>
      <c r="F99" s="56" t="n">
        <v>10638</v>
      </c>
      <c r="G99" s="56" t="n">
        <v>145</v>
      </c>
      <c r="H99" s="56" t="n">
        <v>7</v>
      </c>
      <c r="I99" s="57" t="n">
        <v>8.549515</v>
      </c>
      <c r="J99" s="19">
        <f>IF(E99="","",E99*I99)</f>
        <v/>
      </c>
      <c r="K99" s="19">
        <f>IF(E99="","",IF(H99=0,0,E99/H99))</f>
        <v/>
      </c>
      <c r="L99" s="19">
        <f>IF(E99="","",IF(F99=0,0,E99/F99*1000))</f>
        <v/>
      </c>
      <c r="M99" s="21">
        <f>IF(E99="","",IF(F99=0,0,G99/F99))</f>
        <v/>
      </c>
      <c r="N99" s="19">
        <f>IF(E99="","",IF(G99=0,0,E99/G99))</f>
        <v/>
      </c>
      <c r="O99" s="11">
        <f>IF(E99="","",IF(AND(C99&lt;&gt;"Vendas",H99=0),"Objetivo não é venda",IF(E99&lt;INV_MIN,"Amostra pequena",IF(H99=0,"Sem compras",IF(I99&lt;BREAKEVEN,"Abaixo do break-even",IF(I99&lt;BREAKEVEN*FATOR_SEG,"Atenção, margem apertada",IF(I99&gt;=ROAS_REF,IF(H99&gt;=COMPRAS_MIN,"Escalar","Promissor, poucas compras"),"Manter e otimizar")))))))</f>
        <v/>
      </c>
    </row>
    <row r="100">
      <c r="A100" s="40" t="n">
        <v>46266</v>
      </c>
      <c r="B100" s="32" t="inlineStr">
        <is>
          <t>[500]_AXIOM_01_SEGUID_SHUI-BR_2026-09</t>
        </is>
      </c>
      <c r="C100" s="32" t="inlineStr">
        <is>
          <t>Tráfego</t>
        </is>
      </c>
      <c r="D100" s="32" t="inlineStr">
        <is>
          <t>AXIOM_01L_LIVE_CRIATIVO-A-VIDEO-AO-VIVO_2026-09</t>
        </is>
      </c>
      <c r="E100" s="55" t="n">
        <v>263.3</v>
      </c>
      <c r="F100" s="56" t="n">
        <v>54045</v>
      </c>
      <c r="G100" s="56" t="n">
        <v>2427</v>
      </c>
      <c r="H100" s="56" t="n">
        <v>2</v>
      </c>
      <c r="I100" s="57" t="n">
        <v>1.12989</v>
      </c>
      <c r="J100" s="19">
        <f>IF(E100="","",E100*I100)</f>
        <v/>
      </c>
      <c r="K100" s="19">
        <f>IF(E100="","",IF(H100=0,0,E100/H100))</f>
        <v/>
      </c>
      <c r="L100" s="19">
        <f>IF(E100="","",IF(F100=0,0,E100/F100*1000))</f>
        <v/>
      </c>
      <c r="M100" s="21">
        <f>IF(E100="","",IF(F100=0,0,G100/F100))</f>
        <v/>
      </c>
      <c r="N100" s="19">
        <f>IF(E100="","",IF(G100=0,0,E100/G100))</f>
        <v/>
      </c>
      <c r="O100" s="11">
        <f>IF(E100="","",IF(AND(C100&lt;&gt;"Vendas",H100=0),"Objetivo não é venda",IF(E100&lt;INV_MIN,"Amostra pequena",IF(H100=0,"Sem compras",IF(I100&lt;BREAKEVEN,"Abaixo do break-even",IF(I100&lt;BREAKEVEN*FATOR_SEG,"Atenção, margem apertada",IF(I100&gt;=ROAS_REF,IF(H100&gt;=COMPRAS_MIN,"Escalar","Promissor, poucas compras"),"Manter e otimizar")))))))</f>
        <v/>
      </c>
    </row>
    <row r="101">
      <c r="A101" s="40" t="n">
        <v>46266</v>
      </c>
      <c r="B101" s="32" t="inlineStr">
        <is>
          <t>[Vendas] [BR] [ADV+] [Catálogo] NOVA Maio/2026</t>
        </is>
      </c>
      <c r="C101" s="32" t="inlineStr">
        <is>
          <t>Vendas</t>
        </is>
      </c>
      <c r="D101" s="32" t="inlineStr">
        <is>
          <t>AD 01 - CASACO SHUI BOX MOLETOM MINIMALIST FW 26 AVEIA - 20/07/2026</t>
        </is>
      </c>
      <c r="E101" s="55" t="n">
        <v>171.54</v>
      </c>
      <c r="F101" s="56" t="n">
        <v>9863</v>
      </c>
      <c r="G101" s="56" t="n">
        <v>175</v>
      </c>
      <c r="H101" s="56" t="n">
        <v>8</v>
      </c>
      <c r="I101" s="57" t="n">
        <v>13.58412</v>
      </c>
      <c r="J101" s="19">
        <f>IF(E101="","",E101*I101)</f>
        <v/>
      </c>
      <c r="K101" s="19">
        <f>IF(E101="","",IF(H101=0,0,E101/H101))</f>
        <v/>
      </c>
      <c r="L101" s="19">
        <f>IF(E101="","",IF(F101=0,0,E101/F101*1000))</f>
        <v/>
      </c>
      <c r="M101" s="21">
        <f>IF(E101="","",IF(F101=0,0,G101/F101))</f>
        <v/>
      </c>
      <c r="N101" s="19">
        <f>IF(E101="","",IF(G101=0,0,E101/G101))</f>
        <v/>
      </c>
      <c r="O101" s="11">
        <f>IF(E101="","",IF(AND(C101&lt;&gt;"Vendas",H101=0),"Objetivo não é venda",IF(E101&lt;INV_MIN,"Amostra pequena",IF(H101=0,"Sem compras",IF(I101&lt;BREAKEVEN,"Abaixo do break-even",IF(I101&lt;BREAKEVEN*FATOR_SEG,"Atenção, margem apertada",IF(I101&gt;=ROAS_REF,IF(H101&gt;=COMPRAS_MIN,"Escalar","Promissor, poucas compras"),"Manter e otimizar")))))))</f>
        <v/>
      </c>
    </row>
    <row r="102">
      <c r="A102" s="40" t="n">
        <v>46266</v>
      </c>
      <c r="B102" s="32" t="inlineStr">
        <is>
          <t>[3500]_AXIOM_04_VENDAS_SHUI-BR_2026-09</t>
        </is>
      </c>
      <c r="C102" s="32" t="inlineStr">
        <is>
          <t>Vendas</t>
        </is>
      </c>
      <c r="D102" s="32" t="inlineStr">
        <is>
          <t>AXIOM_04R_REMARKETING_CRIATIVO-F-STORIES-SHUI-ACCESS_2026-09</t>
        </is>
      </c>
      <c r="E102" s="55" t="n">
        <v>171.1</v>
      </c>
      <c r="F102" s="56" t="n">
        <v>16010</v>
      </c>
      <c r="G102" s="56" t="n">
        <v>333</v>
      </c>
      <c r="H102" s="56" t="n">
        <v>10</v>
      </c>
      <c r="I102" s="57" t="n">
        <v>18.076739</v>
      </c>
      <c r="J102" s="19">
        <f>IF(E102="","",E102*I102)</f>
        <v/>
      </c>
      <c r="K102" s="19">
        <f>IF(E102="","",IF(H102=0,0,E102/H102))</f>
        <v/>
      </c>
      <c r="L102" s="19">
        <f>IF(E102="","",IF(F102=0,0,E102/F102*1000))</f>
        <v/>
      </c>
      <c r="M102" s="21">
        <f>IF(E102="","",IF(F102=0,0,G102/F102))</f>
        <v/>
      </c>
      <c r="N102" s="19">
        <f>IF(E102="","",IF(G102=0,0,E102/G102))</f>
        <v/>
      </c>
      <c r="O102" s="11">
        <f>IF(E102="","",IF(AND(C102&lt;&gt;"Vendas",H102=0),"Objetivo não é venda",IF(E102&lt;INV_MIN,"Amostra pequena",IF(H102=0,"Sem compras",IF(I102&lt;BREAKEVEN,"Abaixo do break-even",IF(I102&lt;BREAKEVEN*FATOR_SEG,"Atenção, margem apertada",IF(I102&gt;=ROAS_REF,IF(H102&gt;=COMPRAS_MIN,"Escalar","Promissor, poucas compras"),"Manter e otimizar")))))))</f>
        <v/>
      </c>
    </row>
    <row r="103">
      <c r="A103" s="40" t="n">
        <v>46266</v>
      </c>
      <c r="B103" s="32" t="inlineStr">
        <is>
          <t>[3500]_AXIOM_04_VENDAS_SHUI-BR_2026-09</t>
        </is>
      </c>
      <c r="C103" s="32" t="inlineStr">
        <is>
          <t>Vendas</t>
        </is>
      </c>
      <c r="D103" s="32" t="inlineStr">
        <is>
          <t>AXIOM_04R_REMARKETING_CRIATIVO-E-IMAGEM-PRODUTO-CAMISA_2026-09</t>
        </is>
      </c>
      <c r="E103" s="55" t="n">
        <v>159.27</v>
      </c>
      <c r="F103" s="56" t="n">
        <v>17680</v>
      </c>
      <c r="G103" s="56" t="n">
        <v>331</v>
      </c>
      <c r="H103" s="56" t="n">
        <v>11</v>
      </c>
      <c r="I103" s="57" t="n">
        <v>11.989577</v>
      </c>
      <c r="J103" s="19">
        <f>IF(E103="","",E103*I103)</f>
        <v/>
      </c>
      <c r="K103" s="19">
        <f>IF(E103="","",IF(H103=0,0,E103/H103))</f>
        <v/>
      </c>
      <c r="L103" s="19">
        <f>IF(E103="","",IF(F103=0,0,E103/F103*1000))</f>
        <v/>
      </c>
      <c r="M103" s="21">
        <f>IF(E103="","",IF(F103=0,0,G103/F103))</f>
        <v/>
      </c>
      <c r="N103" s="19">
        <f>IF(E103="","",IF(G103=0,0,E103/G103))</f>
        <v/>
      </c>
      <c r="O103" s="11">
        <f>IF(E103="","",IF(AND(C103&lt;&gt;"Vendas",H103=0),"Objetivo não é venda",IF(E103&lt;INV_MIN,"Amostra pequena",IF(H103=0,"Sem compras",IF(I103&lt;BREAKEVEN,"Abaixo do break-even",IF(I103&lt;BREAKEVEN*FATOR_SEG,"Atenção, margem apertada",IF(I103&gt;=ROAS_REF,IF(H103&gt;=COMPRAS_MIN,"Escalar","Promissor, poucas compras"),"Manter e otimizar")))))))</f>
        <v/>
      </c>
    </row>
    <row r="104">
      <c r="A104" s="40" t="n">
        <v>46266</v>
      </c>
      <c r="B104" s="32" t="inlineStr">
        <is>
          <t>[350]_AXM-SHUI_BESTSELLERS_TOPO_VENDAS_ABO_260927_RANKINGTOP5</t>
        </is>
      </c>
      <c r="C104" s="32" t="inlineStr">
        <is>
          <t>Vendas</t>
        </is>
      </c>
      <c r="D104" s="32" t="inlineStr">
        <is>
          <t>CAT_ADV_PRODUTO_COMPRAR_V1_RANKINGTOP5</t>
        </is>
      </c>
      <c r="E104" s="55" t="n">
        <v>130.45</v>
      </c>
      <c r="F104" s="56" t="n">
        <v>13165</v>
      </c>
      <c r="G104" s="56" t="n">
        <v>134</v>
      </c>
      <c r="H104" s="56" t="n">
        <v>6</v>
      </c>
      <c r="I104" s="57" t="n">
        <v>4.598697</v>
      </c>
      <c r="J104" s="19">
        <f>IF(E104="","",E104*I104)</f>
        <v/>
      </c>
      <c r="K104" s="19">
        <f>IF(E104="","",IF(H104=0,0,E104/H104))</f>
        <v/>
      </c>
      <c r="L104" s="19">
        <f>IF(E104="","",IF(F104=0,0,E104/F104*1000))</f>
        <v/>
      </c>
      <c r="M104" s="21">
        <f>IF(E104="","",IF(F104=0,0,G104/F104))</f>
        <v/>
      </c>
      <c r="N104" s="19">
        <f>IF(E104="","",IF(G104=0,0,E104/G104))</f>
        <v/>
      </c>
      <c r="O104" s="11">
        <f>IF(E104="","",IF(AND(C104&lt;&gt;"Vendas",H104=0),"Objetivo não é venda",IF(E104&lt;INV_MIN,"Amostra pequena",IF(H104=0,"Sem compras",IF(I104&lt;BREAKEVEN,"Abaixo do break-even",IF(I104&lt;BREAKEVEN*FATOR_SEG,"Atenção, margem apertada",IF(I104&gt;=ROAS_REF,IF(H104&gt;=COMPRAS_MIN,"Escalar","Promissor, poucas compras"),"Manter e otimizar")))))))</f>
        <v/>
      </c>
    </row>
    <row r="105">
      <c r="A105" s="40" t="n">
        <v>46266</v>
      </c>
      <c r="B105" s="32" t="inlineStr">
        <is>
          <t>[3500]_AXIOM_04_VENDAS_SHUI-BR_2026-09</t>
        </is>
      </c>
      <c r="C105" s="32" t="inlineStr">
        <is>
          <t>Vendas</t>
        </is>
      </c>
      <c r="D105" s="32" t="inlineStr">
        <is>
          <t>AXIOM_04R_REMARKETING_CRIATIVO-G-STORIES-SHUI-ACCESS_2026-09</t>
        </is>
      </c>
      <c r="E105" s="55" t="n">
        <v>104.05</v>
      </c>
      <c r="F105" s="56" t="n">
        <v>10415</v>
      </c>
      <c r="G105" s="56" t="n">
        <v>236</v>
      </c>
      <c r="H105" s="56" t="n">
        <v>6</v>
      </c>
      <c r="I105" s="57" t="n">
        <v>14.813743</v>
      </c>
      <c r="J105" s="19">
        <f>IF(E105="","",E105*I105)</f>
        <v/>
      </c>
      <c r="K105" s="19">
        <f>IF(E105="","",IF(H105=0,0,E105/H105))</f>
        <v/>
      </c>
      <c r="L105" s="19">
        <f>IF(E105="","",IF(F105=0,0,E105/F105*1000))</f>
        <v/>
      </c>
      <c r="M105" s="21">
        <f>IF(E105="","",IF(F105=0,0,G105/F105))</f>
        <v/>
      </c>
      <c r="N105" s="19">
        <f>IF(E105="","",IF(G105=0,0,E105/G105))</f>
        <v/>
      </c>
      <c r="O105" s="11">
        <f>IF(E105="","",IF(AND(C105&lt;&gt;"Vendas",H105=0),"Objetivo não é venda",IF(E105&lt;INV_MIN,"Amostra pequena",IF(H105=0,"Sem compras",IF(I105&lt;BREAKEVEN,"Abaixo do break-even",IF(I105&lt;BREAKEVEN*FATOR_SEG,"Atenção, margem apertada",IF(I105&gt;=ROAS_REF,IF(H105&gt;=COMPRAS_MIN,"Escalar","Promissor, poucas compras"),"Manter e otimizar")))))))</f>
        <v/>
      </c>
    </row>
    <row r="106">
      <c r="A106" s="40" t="n">
        <v>46266</v>
      </c>
      <c r="B106" s="32" t="inlineStr">
        <is>
          <t>[3500]_AXIOM_04_VENDAS_SHUI-BR_2026-09</t>
        </is>
      </c>
      <c r="C106" s="32" t="inlineStr">
        <is>
          <t>Vendas</t>
        </is>
      </c>
      <c r="D106" s="32" t="inlineStr">
        <is>
          <t>AXIOM_04R_REMARKETING_CRIATIVO-A-IMAGEM-SHUI-ACCESS_2026-09</t>
        </is>
      </c>
      <c r="E106" s="55" t="n">
        <v>78.03</v>
      </c>
      <c r="F106" s="56" t="n">
        <v>6793</v>
      </c>
      <c r="G106" s="56" t="n">
        <v>131</v>
      </c>
      <c r="H106" s="56" t="n">
        <v>5</v>
      </c>
      <c r="I106" s="57" t="n">
        <v>15.963347</v>
      </c>
      <c r="J106" s="19">
        <f>IF(E106="","",E106*I106)</f>
        <v/>
      </c>
      <c r="K106" s="19">
        <f>IF(E106="","",IF(H106=0,0,E106/H106))</f>
        <v/>
      </c>
      <c r="L106" s="19">
        <f>IF(E106="","",IF(F106=0,0,E106/F106*1000))</f>
        <v/>
      </c>
      <c r="M106" s="21">
        <f>IF(E106="","",IF(F106=0,0,G106/F106))</f>
        <v/>
      </c>
      <c r="N106" s="19">
        <f>IF(E106="","",IF(G106=0,0,E106/G106))</f>
        <v/>
      </c>
      <c r="O106" s="11">
        <f>IF(E106="","",IF(AND(C106&lt;&gt;"Vendas",H106=0),"Objetivo não é venda",IF(E106&lt;INV_MIN,"Amostra pequena",IF(H106=0,"Sem compras",IF(I106&lt;BREAKEVEN,"Abaixo do break-even",IF(I106&lt;BREAKEVEN*FATOR_SEG,"Atenção, margem apertada",IF(I106&gt;=ROAS_REF,IF(H106&gt;=COMPRAS_MIN,"Escalar","Promissor, poucas compras"),"Manter e otimizar")))))))</f>
        <v/>
      </c>
    </row>
    <row r="107">
      <c r="A107" s="40" t="n">
        <v>46266</v>
      </c>
      <c r="B107" s="32" t="inlineStr">
        <is>
          <t>Axiom_NewPurchases</t>
        </is>
      </c>
      <c r="C107" s="32" t="inlineStr">
        <is>
          <t>Vendas</t>
        </is>
      </c>
      <c r="D107" s="32" t="inlineStr">
        <is>
          <t>Axiom_LookALike_New_LEVE3CAT</t>
        </is>
      </c>
      <c r="E107" s="55" t="n">
        <v>71.8</v>
      </c>
      <c r="F107" s="56" t="n">
        <v>4547</v>
      </c>
      <c r="G107" s="56" t="n">
        <v>77</v>
      </c>
      <c r="H107" s="56" t="n">
        <v>1</v>
      </c>
      <c r="I107" s="57" t="n">
        <v>5.568245</v>
      </c>
      <c r="J107" s="19">
        <f>IF(E107="","",E107*I107)</f>
        <v/>
      </c>
      <c r="K107" s="19">
        <f>IF(E107="","",IF(H107=0,0,E107/H107))</f>
        <v/>
      </c>
      <c r="L107" s="19">
        <f>IF(E107="","",IF(F107=0,0,E107/F107*1000))</f>
        <v/>
      </c>
      <c r="M107" s="21">
        <f>IF(E107="","",IF(F107=0,0,G107/F107))</f>
        <v/>
      </c>
      <c r="N107" s="19">
        <f>IF(E107="","",IF(G107=0,0,E107/G107))</f>
        <v/>
      </c>
      <c r="O107" s="11">
        <f>IF(E107="","",IF(AND(C107&lt;&gt;"Vendas",H107=0),"Objetivo não é venda",IF(E107&lt;INV_MIN,"Amostra pequena",IF(H107=0,"Sem compras",IF(I107&lt;BREAKEVEN,"Abaixo do break-even",IF(I107&lt;BREAKEVEN*FATOR_SEG,"Atenção, margem apertada",IF(I107&gt;=ROAS_REF,IF(H107&gt;=COMPRAS_MIN,"Escalar","Promissor, poucas compras"),"Manter e otimizar")))))))</f>
        <v/>
      </c>
    </row>
    <row r="108">
      <c r="A108" s="40" t="n">
        <v>46266</v>
      </c>
      <c r="B108" s="32" t="inlineStr">
        <is>
          <t>[Vendas] [BR] [ADV+] [Catálogo] NOVA Maio/2026</t>
        </is>
      </c>
      <c r="C108" s="32" t="inlineStr">
        <is>
          <t>Vendas</t>
        </is>
      </c>
      <c r="D108" s="32" t="inlineStr">
        <is>
          <t>[Catálogo] [Todos Produtos]</t>
        </is>
      </c>
      <c r="E108" s="55" t="n">
        <v>57.58</v>
      </c>
      <c r="F108" s="56" t="n">
        <v>2674</v>
      </c>
      <c r="G108" s="56" t="n">
        <v>38</v>
      </c>
      <c r="H108" s="56" t="n">
        <v>3</v>
      </c>
      <c r="I108" s="57" t="n">
        <v>0</v>
      </c>
      <c r="J108" s="19">
        <f>IF(E108="","",E108*I108)</f>
        <v/>
      </c>
      <c r="K108" s="19">
        <f>IF(E108="","",IF(H108=0,0,E108/H108))</f>
        <v/>
      </c>
      <c r="L108" s="19">
        <f>IF(E108="","",IF(F108=0,0,E108/F108*1000))</f>
        <v/>
      </c>
      <c r="M108" s="21">
        <f>IF(E108="","",IF(F108=0,0,G108/F108))</f>
        <v/>
      </c>
      <c r="N108" s="19">
        <f>IF(E108="","",IF(G108=0,0,E108/G108))</f>
        <v/>
      </c>
      <c r="O108" s="11">
        <f>IF(E108="","",IF(AND(C108&lt;&gt;"Vendas",H108=0),"Objetivo não é venda",IF(E108&lt;INV_MIN,"Amostra pequena",IF(H108=0,"Sem compras",IF(I108&lt;BREAKEVEN,"Abaixo do break-even",IF(I108&lt;BREAKEVEN*FATOR_SEG,"Atenção, margem apertada",IF(I108&gt;=ROAS_REF,IF(H108&gt;=COMPRAS_MIN,"Escalar","Promissor, poucas compras"),"Manter e otimizar")))))))</f>
        <v/>
      </c>
    </row>
    <row r="109">
      <c r="A109" s="40" t="n">
        <v>46266</v>
      </c>
      <c r="B109" s="32" t="inlineStr">
        <is>
          <t>[3500]_AXIOM_04_VENDAS_SHUI-BR_2026-09</t>
        </is>
      </c>
      <c r="C109" s="32" t="inlineStr">
        <is>
          <t>Vendas</t>
        </is>
      </c>
      <c r="D109" s="32" t="inlineStr">
        <is>
          <t>AXIOM_04R_REMARKETING_CRIATIVO-D-IMAGEM-DESCONTO-PROGRESSIVO_2026-09</t>
        </is>
      </c>
      <c r="E109" s="55" t="n">
        <v>54.25</v>
      </c>
      <c r="F109" s="56" t="n">
        <v>4975</v>
      </c>
      <c r="G109" s="56" t="n">
        <v>117</v>
      </c>
      <c r="H109" s="56" t="n">
        <v>3</v>
      </c>
      <c r="I109" s="57" t="n">
        <v>5.235023</v>
      </c>
      <c r="J109" s="19">
        <f>IF(E109="","",E109*I109)</f>
        <v/>
      </c>
      <c r="K109" s="19">
        <f>IF(E109="","",IF(H109=0,0,E109/H109))</f>
        <v/>
      </c>
      <c r="L109" s="19">
        <f>IF(E109="","",IF(F109=0,0,E109/F109*1000))</f>
        <v/>
      </c>
      <c r="M109" s="21">
        <f>IF(E109="","",IF(F109=0,0,G109/F109))</f>
        <v/>
      </c>
      <c r="N109" s="19">
        <f>IF(E109="","",IF(G109=0,0,E109/G109))</f>
        <v/>
      </c>
      <c r="O109" s="11">
        <f>IF(E109="","",IF(AND(C109&lt;&gt;"Vendas",H109=0),"Objetivo não é venda",IF(E109&lt;INV_MIN,"Amostra pequena",IF(H109=0,"Sem compras",IF(I109&lt;BREAKEVEN,"Abaixo do break-even",IF(I109&lt;BREAKEVEN*FATOR_SEG,"Atenção, margem apertada",IF(I109&gt;=ROAS_REF,IF(H109&gt;=COMPRAS_MIN,"Escalar","Promissor, poucas compras"),"Manter e otimizar")))))))</f>
        <v/>
      </c>
    </row>
    <row r="110">
      <c r="A110" s="40" t="n">
        <v>46266</v>
      </c>
      <c r="B110" s="32" t="inlineStr">
        <is>
          <t>[3500]_AXIOM_04_VENDAS_SHUI-BR_2026-09</t>
        </is>
      </c>
      <c r="C110" s="32" t="inlineStr">
        <is>
          <t>Vendas</t>
        </is>
      </c>
      <c r="D110" s="32" t="inlineStr">
        <is>
          <t>AXIOM_04R_REMARKETING_CRIATIVO-E-IMAGEM-PRODUTO-CAMISA_2026-09</t>
        </is>
      </c>
      <c r="E110" s="55" t="n">
        <v>53.33</v>
      </c>
      <c r="F110" s="56" t="n">
        <v>4189</v>
      </c>
      <c r="G110" s="56" t="n">
        <v>100</v>
      </c>
      <c r="H110" s="56" t="n">
        <v>2</v>
      </c>
      <c r="I110" s="57" t="n">
        <v>9.0045</v>
      </c>
      <c r="J110" s="19">
        <f>IF(E110="","",E110*I110)</f>
        <v/>
      </c>
      <c r="K110" s="19">
        <f>IF(E110="","",IF(H110=0,0,E110/H110))</f>
        <v/>
      </c>
      <c r="L110" s="19">
        <f>IF(E110="","",IF(F110=0,0,E110/F110*1000))</f>
        <v/>
      </c>
      <c r="M110" s="21">
        <f>IF(E110="","",IF(F110=0,0,G110/F110))</f>
        <v/>
      </c>
      <c r="N110" s="19">
        <f>IF(E110="","",IF(G110=0,0,E110/G110))</f>
        <v/>
      </c>
      <c r="O110" s="11">
        <f>IF(E110="","",IF(AND(C110&lt;&gt;"Vendas",H110=0),"Objetivo não é venda",IF(E110&lt;INV_MIN,"Amostra pequena",IF(H110=0,"Sem compras",IF(I110&lt;BREAKEVEN,"Abaixo do break-even",IF(I110&lt;BREAKEVEN*FATOR_SEG,"Atenção, margem apertada",IF(I110&gt;=ROAS_REF,IF(H110&gt;=COMPRAS_MIN,"Escalar","Promissor, poucas compras"),"Manter e otimizar")))))))</f>
        <v/>
      </c>
    </row>
    <row r="111">
      <c r="A111" s="40" t="n">
        <v>46266</v>
      </c>
      <c r="B111" s="32" t="inlineStr">
        <is>
          <t>[3500]_AXIOM_04_VENDAS_SHUI-BR_2026-09</t>
        </is>
      </c>
      <c r="C111" s="32" t="inlineStr">
        <is>
          <t>Vendas</t>
        </is>
      </c>
      <c r="D111" s="32" t="inlineStr">
        <is>
          <t>AXIOM_04R_REMARKETING_CRIATIVO-C-IMAGEM-SHUI-ACCESS_2026-09</t>
        </is>
      </c>
      <c r="E111" s="55" t="n">
        <v>33.75</v>
      </c>
      <c r="F111" s="56" t="n">
        <v>2701</v>
      </c>
      <c r="G111" s="56" t="n">
        <v>45</v>
      </c>
      <c r="H111" s="56" t="n">
        <v>1</v>
      </c>
      <c r="I111" s="57" t="n">
        <v>15.345481</v>
      </c>
      <c r="J111" s="19">
        <f>IF(E111="","",E111*I111)</f>
        <v/>
      </c>
      <c r="K111" s="19">
        <f>IF(E111="","",IF(H111=0,0,E111/H111))</f>
        <v/>
      </c>
      <c r="L111" s="19">
        <f>IF(E111="","",IF(F111=0,0,E111/F111*1000))</f>
        <v/>
      </c>
      <c r="M111" s="21">
        <f>IF(E111="","",IF(F111=0,0,G111/F111))</f>
        <v/>
      </c>
      <c r="N111" s="19">
        <f>IF(E111="","",IF(G111=0,0,E111/G111))</f>
        <v/>
      </c>
      <c r="O111" s="11">
        <f>IF(E111="","",IF(AND(C111&lt;&gt;"Vendas",H111=0),"Objetivo não é venda",IF(E111&lt;INV_MIN,"Amostra pequena",IF(H111=0,"Sem compras",IF(I111&lt;BREAKEVEN,"Abaixo do break-even",IF(I111&lt;BREAKEVEN*FATOR_SEG,"Atenção, margem apertada",IF(I111&gt;=ROAS_REF,IF(H111&gt;=COMPRAS_MIN,"Escalar","Promissor, poucas compras"),"Manter e otimizar")))))))</f>
        <v/>
      </c>
    </row>
    <row r="112">
      <c r="A112" s="40" t="n">
        <v>46266</v>
      </c>
      <c r="B112" s="32" t="inlineStr">
        <is>
          <t>[Vendas] [BR] [ADV+] [Catálogo] NOVA Maio/2026</t>
        </is>
      </c>
      <c r="C112" s="32" t="inlineStr">
        <is>
          <t>Vendas</t>
        </is>
      </c>
      <c r="D112" s="32" t="inlineStr">
        <is>
          <t>AD 05 - CASACO SHUI BOX MOLETOM MINIMALIST FW 26 CINZA - 11/08/2026</t>
        </is>
      </c>
      <c r="E112" s="55" t="n">
        <v>26.45</v>
      </c>
      <c r="F112" s="56" t="n">
        <v>1593</v>
      </c>
      <c r="G112" s="56" t="n">
        <v>29</v>
      </c>
      <c r="H112" s="56" t="n">
        <v>0</v>
      </c>
      <c r="I112" s="57" t="n">
        <v>0</v>
      </c>
      <c r="J112" s="19">
        <f>IF(E112="","",E112*I112)</f>
        <v/>
      </c>
      <c r="K112" s="19">
        <f>IF(E112="","",IF(H112=0,0,E112/H112))</f>
        <v/>
      </c>
      <c r="L112" s="19">
        <f>IF(E112="","",IF(F112=0,0,E112/F112*1000))</f>
        <v/>
      </c>
      <c r="M112" s="21">
        <f>IF(E112="","",IF(F112=0,0,G112/F112))</f>
        <v/>
      </c>
      <c r="N112" s="19">
        <f>IF(E112="","",IF(G112=0,0,E112/G112))</f>
        <v/>
      </c>
      <c r="O112" s="11">
        <f>IF(E112="","",IF(AND(C112&lt;&gt;"Vendas",H112=0),"Objetivo não é venda",IF(E112&lt;INV_MIN,"Amostra pequena",IF(H112=0,"Sem compras",IF(I112&lt;BREAKEVEN,"Abaixo do break-even",IF(I112&lt;BREAKEVEN*FATOR_SEG,"Atenção, margem apertada",IF(I112&gt;=ROAS_REF,IF(H112&gt;=COMPRAS_MIN,"Escalar","Promissor, poucas compras"),"Manter e otimizar")))))))</f>
        <v/>
      </c>
    </row>
    <row r="113">
      <c r="A113" s="40" t="n">
        <v>46266</v>
      </c>
      <c r="B113" s="32" t="inlineStr">
        <is>
          <t>[3500]_AXIOM_04_VENDAS_SHUI-BR_2026-09</t>
        </is>
      </c>
      <c r="C113" s="32" t="inlineStr">
        <is>
          <t>Vendas</t>
        </is>
      </c>
      <c r="D113" s="32" t="inlineStr">
        <is>
          <t>AXIOM_04R_REMARKETING_CRIATIVO-B-IMAGEM-SHUI-ACCESS_2026-09</t>
        </is>
      </c>
      <c r="E113" s="55" t="n">
        <v>26.01</v>
      </c>
      <c r="F113" s="56" t="n">
        <v>2005</v>
      </c>
      <c r="G113" s="56" t="n">
        <v>39</v>
      </c>
      <c r="H113" s="56" t="n">
        <v>1</v>
      </c>
      <c r="I113" s="57" t="n">
        <v>9.29604</v>
      </c>
      <c r="J113" s="19">
        <f>IF(E113="","",E113*I113)</f>
        <v/>
      </c>
      <c r="K113" s="19">
        <f>IF(E113="","",IF(H113=0,0,E113/H113))</f>
        <v/>
      </c>
      <c r="L113" s="19">
        <f>IF(E113="","",IF(F113=0,0,E113/F113*1000))</f>
        <v/>
      </c>
      <c r="M113" s="21">
        <f>IF(E113="","",IF(F113=0,0,G113/F113))</f>
        <v/>
      </c>
      <c r="N113" s="19">
        <f>IF(E113="","",IF(G113=0,0,E113/G113))</f>
        <v/>
      </c>
      <c r="O113" s="11">
        <f>IF(E113="","",IF(AND(C113&lt;&gt;"Vendas",H113=0),"Objetivo não é venda",IF(E113&lt;INV_MIN,"Amostra pequena",IF(H113=0,"Sem compras",IF(I113&lt;BREAKEVEN,"Abaixo do break-even",IF(I113&lt;BREAKEVEN*FATOR_SEG,"Atenção, margem apertada",IF(I113&gt;=ROAS_REF,IF(H113&gt;=COMPRAS_MIN,"Escalar","Promissor, poucas compras"),"Manter e otimizar")))))))</f>
        <v/>
      </c>
    </row>
    <row r="114">
      <c r="A114" s="40" t="n">
        <v>46266</v>
      </c>
      <c r="B114" s="32" t="inlineStr">
        <is>
          <t>[Vendas] [BR] [ADV+] [Catálogo] NOVA Maio/2026</t>
        </is>
      </c>
      <c r="C114" s="32" t="inlineStr">
        <is>
          <t>Vendas</t>
        </is>
      </c>
      <c r="D114" s="32" t="inlineStr">
        <is>
          <t>AD 06 - CASACO SHUI BOX MOLETOM MINIMALIST FW 26 AVEIA - 11/08/2026</t>
        </is>
      </c>
      <c r="E114" s="55" t="n">
        <v>8.16</v>
      </c>
      <c r="F114" s="56" t="n">
        <v>389</v>
      </c>
      <c r="G114" s="56" t="n">
        <v>5</v>
      </c>
      <c r="H114" s="56" t="n">
        <v>0</v>
      </c>
      <c r="I114" s="57" t="n">
        <v>0</v>
      </c>
      <c r="J114" s="19">
        <f>IF(E114="","",E114*I114)</f>
        <v/>
      </c>
      <c r="K114" s="19">
        <f>IF(E114="","",IF(H114=0,0,E114/H114))</f>
        <v/>
      </c>
      <c r="L114" s="19">
        <f>IF(E114="","",IF(F114=0,0,E114/F114*1000))</f>
        <v/>
      </c>
      <c r="M114" s="21">
        <f>IF(E114="","",IF(F114=0,0,G114/F114))</f>
        <v/>
      </c>
      <c r="N114" s="19">
        <f>IF(E114="","",IF(G114=0,0,E114/G114))</f>
        <v/>
      </c>
      <c r="O114" s="11">
        <f>IF(E114="","",IF(AND(C114&lt;&gt;"Vendas",H114=0),"Objetivo não é venda",IF(E114&lt;INV_MIN,"Amostra pequena",IF(H114=0,"Sem compras",IF(I114&lt;BREAKEVEN,"Abaixo do break-even",IF(I114&lt;BREAKEVEN*FATOR_SEG,"Atenção, margem apertada",IF(I114&gt;=ROAS_REF,IF(H114&gt;=COMPRAS_MIN,"Escalar","Promissor, poucas compras"),"Manter e otimizar")))))))</f>
        <v/>
      </c>
    </row>
    <row r="115">
      <c r="A115" s="40" t="n">
        <v>46266</v>
      </c>
      <c r="B115" s="32" t="inlineStr">
        <is>
          <t>[Vendas] [BR] [ADV+] [Catálogo] NOVA Maio/2026</t>
        </is>
      </c>
      <c r="C115" s="32" t="inlineStr">
        <is>
          <t>Vendas</t>
        </is>
      </c>
      <c r="D115" s="32" t="inlineStr">
        <is>
          <t>AD 02 - CASACO SHUI BOX MOLETOM MINIMALIST FW 26 AVEIA - 20/07/2026</t>
        </is>
      </c>
      <c r="E115" s="55" t="n">
        <v>6.29</v>
      </c>
      <c r="F115" s="56" t="n">
        <v>300</v>
      </c>
      <c r="G115" s="56" t="n">
        <v>7</v>
      </c>
      <c r="H115" s="56" t="n">
        <v>0</v>
      </c>
      <c r="I115" s="57" t="n">
        <v>0</v>
      </c>
      <c r="J115" s="19">
        <f>IF(E115="","",E115*I115)</f>
        <v/>
      </c>
      <c r="K115" s="19">
        <f>IF(E115="","",IF(H115=0,0,E115/H115))</f>
        <v/>
      </c>
      <c r="L115" s="19">
        <f>IF(E115="","",IF(F115=0,0,E115/F115*1000))</f>
        <v/>
      </c>
      <c r="M115" s="21">
        <f>IF(E115="","",IF(F115=0,0,G115/F115))</f>
        <v/>
      </c>
      <c r="N115" s="19">
        <f>IF(E115="","",IF(G115=0,0,E115/G115))</f>
        <v/>
      </c>
      <c r="O115" s="11">
        <f>IF(E115="","",IF(AND(C115&lt;&gt;"Vendas",H115=0),"Objetivo não é venda",IF(E115&lt;INV_MIN,"Amostra pequena",IF(H115=0,"Sem compras",IF(I115&lt;BREAKEVEN,"Abaixo do break-even",IF(I115&lt;BREAKEVEN*FATOR_SEG,"Atenção, margem apertada",IF(I115&gt;=ROAS_REF,IF(H115&gt;=COMPRAS_MIN,"Escalar","Promissor, poucas compras"),"Manter e otimizar")))))))</f>
        <v/>
      </c>
    </row>
    <row r="116">
      <c r="A116" s="40" t="n">
        <v>46266</v>
      </c>
      <c r="B116" s="32" t="inlineStr">
        <is>
          <t>[Vendas] [BR] [ADV+] [Catálogo] NOVA Maio/2026</t>
        </is>
      </c>
      <c r="C116" s="32" t="inlineStr">
        <is>
          <t>Vendas</t>
        </is>
      </c>
      <c r="D116" s="32" t="inlineStr">
        <is>
          <t>AD 04 - CASACO SHUI BOX MOLETOM MINIMALIST FW 26 PRETO - 11/08/2026</t>
        </is>
      </c>
      <c r="E116" s="55" t="n">
        <v>3.53</v>
      </c>
      <c r="F116" s="56" t="n">
        <v>128</v>
      </c>
      <c r="G116" s="56" t="n">
        <v>4</v>
      </c>
      <c r="H116" s="56" t="n">
        <v>0</v>
      </c>
      <c r="I116" s="57" t="n">
        <v>0</v>
      </c>
      <c r="J116" s="19">
        <f>IF(E116="","",E116*I116)</f>
        <v/>
      </c>
      <c r="K116" s="19">
        <f>IF(E116="","",IF(H116=0,0,E116/H116))</f>
        <v/>
      </c>
      <c r="L116" s="19">
        <f>IF(E116="","",IF(F116=0,0,E116/F116*1000))</f>
        <v/>
      </c>
      <c r="M116" s="21">
        <f>IF(E116="","",IF(F116=0,0,G116/F116))</f>
        <v/>
      </c>
      <c r="N116" s="19">
        <f>IF(E116="","",IF(G116=0,0,E116/G116))</f>
        <v/>
      </c>
      <c r="O116" s="11">
        <f>IF(E116="","",IF(AND(C116&lt;&gt;"Vendas",H116=0),"Objetivo não é venda",IF(E116&lt;INV_MIN,"Amostra pequena",IF(H116=0,"Sem compras",IF(I116&lt;BREAKEVEN,"Abaixo do break-even",IF(I116&lt;BREAKEVEN*FATOR_SEG,"Atenção, margem apertada",IF(I116&gt;=ROAS_REF,IF(H116&gt;=COMPRAS_MIN,"Escalar","Promissor, poucas compras"),"Manter e otimizar")))))))</f>
        <v/>
      </c>
    </row>
    <row r="117">
      <c r="A117" s="40" t="n">
        <v>46296</v>
      </c>
      <c r="B117" s="32" t="inlineStr">
        <is>
          <t>[Vendas] [BR] [ADV+] [Catálogo] NOVA Maio/2026</t>
        </is>
      </c>
      <c r="C117" s="32" t="inlineStr">
        <is>
          <t>Vendas</t>
        </is>
      </c>
      <c r="D117" s="32" t="inlineStr">
        <is>
          <t>AD 07 - Influencer - 16/07</t>
        </is>
      </c>
      <c r="E117" s="55" t="n">
        <v>3448.89</v>
      </c>
      <c r="F117" s="56" t="n">
        <v>146766</v>
      </c>
      <c r="G117" s="56" t="n">
        <v>1955</v>
      </c>
      <c r="H117" s="56" t="n">
        <v>167</v>
      </c>
      <c r="I117" s="57" t="n">
        <v>17.463445</v>
      </c>
      <c r="J117" s="19">
        <f>IF(E117="","",E117*I117)</f>
        <v/>
      </c>
      <c r="K117" s="19">
        <f>IF(E117="","",IF(H117=0,0,E117/H117))</f>
        <v/>
      </c>
      <c r="L117" s="19">
        <f>IF(E117="","",IF(F117=0,0,E117/F117*1000))</f>
        <v/>
      </c>
      <c r="M117" s="21">
        <f>IF(E117="","",IF(F117=0,0,G117/F117))</f>
        <v/>
      </c>
      <c r="N117" s="19">
        <f>IF(E117="","",IF(G117=0,0,E117/G117))</f>
        <v/>
      </c>
      <c r="O117" s="11">
        <f>IF(E117="","",IF(AND(C117&lt;&gt;"Vendas",H117=0),"Objetivo não é venda",IF(E117&lt;INV_MIN,"Amostra pequena",IF(H117=0,"Sem compras",IF(I117&lt;BREAKEVEN,"Abaixo do break-even",IF(I117&lt;BREAKEVEN*FATOR_SEG,"Atenção, margem apertada",IF(I117&gt;=ROAS_REF,IF(H117&gt;=COMPRAS_MIN,"Escalar","Promissor, poucas compras"),"Manter e otimizar")))))))</f>
        <v/>
      </c>
    </row>
    <row r="118">
      <c r="A118" s="40" t="n">
        <v>46296</v>
      </c>
      <c r="B118" s="32" t="inlineStr">
        <is>
          <t>[350]_AXM-SHUI_BESTSELLERS_TOPO_VENDAS_ABO_260927_RANKINGTOP5</t>
        </is>
      </c>
      <c r="C118" s="32" t="inlineStr">
        <is>
          <t>Vendas</t>
        </is>
      </c>
      <c r="D118" s="32" t="inlineStr">
        <is>
          <t>NEWDROP_ADV_PRODUTO_COMPRAR_V1_RANKINGTOP5</t>
        </is>
      </c>
      <c r="E118" s="55" t="n">
        <v>2589.65</v>
      </c>
      <c r="F118" s="56" t="n">
        <v>227888</v>
      </c>
      <c r="G118" s="56" t="n">
        <v>3763</v>
      </c>
      <c r="H118" s="56" t="n">
        <v>95</v>
      </c>
      <c r="I118" s="57" t="n">
        <v>11.953291</v>
      </c>
      <c r="J118" s="19">
        <f>IF(E118="","",E118*I118)</f>
        <v/>
      </c>
      <c r="K118" s="19">
        <f>IF(E118="","",IF(H118=0,0,E118/H118))</f>
        <v/>
      </c>
      <c r="L118" s="19">
        <f>IF(E118="","",IF(F118=0,0,E118/F118*1000))</f>
        <v/>
      </c>
      <c r="M118" s="21">
        <f>IF(E118="","",IF(F118=0,0,G118/F118))</f>
        <v/>
      </c>
      <c r="N118" s="19">
        <f>IF(E118="","",IF(G118=0,0,E118/G118))</f>
        <v/>
      </c>
      <c r="O118" s="11">
        <f>IF(E118="","",IF(AND(C118&lt;&gt;"Vendas",H118=0),"Objetivo não é venda",IF(E118&lt;INV_MIN,"Amostra pequena",IF(H118=0,"Sem compras",IF(I118&lt;BREAKEVEN,"Abaixo do break-even",IF(I118&lt;BREAKEVEN*FATOR_SEG,"Atenção, margem apertada",IF(I118&gt;=ROAS_REF,IF(H118&gt;=COMPRAS_MIN,"Escalar","Promissor, poucas compras"),"Manter e otimizar")))))))</f>
        <v/>
      </c>
    </row>
    <row r="119">
      <c r="A119" s="40" t="n">
        <v>46296</v>
      </c>
      <c r="B119" s="32" t="inlineStr">
        <is>
          <t>[AOVIVO] INSTAGRAM — OUT07</t>
        </is>
      </c>
      <c r="C119" s="32" t="inlineStr">
        <is>
          <t>Engajamento</t>
        </is>
      </c>
      <c r="D119" s="32" t="inlineStr">
        <is>
          <t>17SET2026</t>
        </is>
      </c>
      <c r="E119" s="55" t="n">
        <v>1850.37</v>
      </c>
      <c r="F119" s="56" t="n">
        <v>59036</v>
      </c>
      <c r="G119" s="56" t="n">
        <v>1008</v>
      </c>
      <c r="H119" s="56" t="n">
        <v>67</v>
      </c>
      <c r="I119" s="57" t="n">
        <v>9.740786999999999</v>
      </c>
      <c r="J119" s="19">
        <f>IF(E119="","",E119*I119)</f>
        <v/>
      </c>
      <c r="K119" s="19">
        <f>IF(E119="","",IF(H119=0,0,E119/H119))</f>
        <v/>
      </c>
      <c r="L119" s="19">
        <f>IF(E119="","",IF(F119=0,0,E119/F119*1000))</f>
        <v/>
      </c>
      <c r="M119" s="21">
        <f>IF(E119="","",IF(F119=0,0,G119/F119))</f>
        <v/>
      </c>
      <c r="N119" s="19">
        <f>IF(E119="","",IF(G119=0,0,E119/G119))</f>
        <v/>
      </c>
      <c r="O119" s="11">
        <f>IF(E119="","",IF(AND(C119&lt;&gt;"Vendas",H119=0),"Objetivo não é venda",IF(E119&lt;INV_MIN,"Amostra pequena",IF(H119=0,"Sem compras",IF(I119&lt;BREAKEVEN,"Abaixo do break-even",IF(I119&lt;BREAKEVEN*FATOR_SEG,"Atenção, margem apertada",IF(I119&gt;=ROAS_REF,IF(H119&gt;=COMPRAS_MIN,"Escalar","Promissor, poucas compras"),"Manter e otimizar")))))))</f>
        <v/>
      </c>
    </row>
    <row r="120">
      <c r="A120" s="40" t="n">
        <v>46296</v>
      </c>
      <c r="B120" s="32" t="inlineStr">
        <is>
          <t>[Vendas] [BR] [ADV+] [Catálogo] NOVA Maio/2026</t>
        </is>
      </c>
      <c r="C120" s="32" t="inlineStr">
        <is>
          <t>Vendas</t>
        </is>
      </c>
      <c r="D120" s="32" t="inlineStr">
        <is>
          <t>Criativo 03 - Campanha Heilin Lançada - 22/07/2026</t>
        </is>
      </c>
      <c r="E120" s="55" t="n">
        <v>1610.64</v>
      </c>
      <c r="F120" s="56" t="n">
        <v>63379</v>
      </c>
      <c r="G120" s="56" t="n">
        <v>928</v>
      </c>
      <c r="H120" s="56" t="n">
        <v>92</v>
      </c>
      <c r="I120" s="57" t="n">
        <v>19.474358</v>
      </c>
      <c r="J120" s="19">
        <f>IF(E120="","",E120*I120)</f>
        <v/>
      </c>
      <c r="K120" s="19">
        <f>IF(E120="","",IF(H120=0,0,E120/H120))</f>
        <v/>
      </c>
      <c r="L120" s="19">
        <f>IF(E120="","",IF(F120=0,0,E120/F120*1000))</f>
        <v/>
      </c>
      <c r="M120" s="21">
        <f>IF(E120="","",IF(F120=0,0,G120/F120))</f>
        <v/>
      </c>
      <c r="N120" s="19">
        <f>IF(E120="","",IF(G120=0,0,E120/G120))</f>
        <v/>
      </c>
      <c r="O120" s="11">
        <f>IF(E120="","",IF(AND(C120&lt;&gt;"Vendas",H120=0),"Objetivo não é venda",IF(E120&lt;INV_MIN,"Amostra pequena",IF(H120=0,"Sem compras",IF(I120&lt;BREAKEVEN,"Abaixo do break-even",IF(I120&lt;BREAKEVEN*FATOR_SEG,"Atenção, margem apertada",IF(I120&gt;=ROAS_REF,IF(H120&gt;=COMPRAS_MIN,"Escalar","Promissor, poucas compras"),"Manter e otimizar")))))))</f>
        <v/>
      </c>
    </row>
    <row r="121">
      <c r="A121" s="40" t="n">
        <v>46296</v>
      </c>
      <c r="B121" s="32" t="inlineStr">
        <is>
          <t>[3500]_AXIOM_04_VENDAS_SHUI-BR_2026-09</t>
        </is>
      </c>
      <c r="C121" s="32" t="inlineStr">
        <is>
          <t>Vendas</t>
        </is>
      </c>
      <c r="D121" s="32" t="inlineStr">
        <is>
          <t>AXIOM_04R_REMARKETING_CRIATIVO-A-IMAGEM-SHUI-ACCESS_2026-09</t>
        </is>
      </c>
      <c r="E121" s="55" t="n">
        <v>1512.94</v>
      </c>
      <c r="F121" s="56" t="n">
        <v>75418</v>
      </c>
      <c r="G121" s="56" t="n">
        <v>2501</v>
      </c>
      <c r="H121" s="56" t="n">
        <v>187</v>
      </c>
      <c r="I121" s="57" t="n">
        <v>29.622563</v>
      </c>
      <c r="J121" s="19">
        <f>IF(E121="","",E121*I121)</f>
        <v/>
      </c>
      <c r="K121" s="19">
        <f>IF(E121="","",IF(H121=0,0,E121/H121))</f>
        <v/>
      </c>
      <c r="L121" s="19">
        <f>IF(E121="","",IF(F121=0,0,E121/F121*1000))</f>
        <v/>
      </c>
      <c r="M121" s="21">
        <f>IF(E121="","",IF(F121=0,0,G121/F121))</f>
        <v/>
      </c>
      <c r="N121" s="19">
        <f>IF(E121="","",IF(G121=0,0,E121/G121))</f>
        <v/>
      </c>
      <c r="O121" s="11">
        <f>IF(E121="","",IF(AND(C121&lt;&gt;"Vendas",H121=0),"Objetivo não é venda",IF(E121&lt;INV_MIN,"Amostra pequena",IF(H121=0,"Sem compras",IF(I121&lt;BREAKEVEN,"Abaixo do break-even",IF(I121&lt;BREAKEVEN*FATOR_SEG,"Atenção, margem apertada",IF(I121&gt;=ROAS_REF,IF(H121&gt;=COMPRAS_MIN,"Escalar","Promissor, poucas compras"),"Manter e otimizar")))))))</f>
        <v/>
      </c>
    </row>
    <row r="122">
      <c r="A122" s="40" t="n">
        <v>46296</v>
      </c>
      <c r="B122" s="32" t="inlineStr">
        <is>
          <t>[Vendas] [BR] [ADV+] [Catálogo] NOVA Maio/2026</t>
        </is>
      </c>
      <c r="C122" s="32" t="inlineStr">
        <is>
          <t>Vendas</t>
        </is>
      </c>
      <c r="D122" s="32" t="inlineStr">
        <is>
          <t>AD02 - Criativo 02 - 09/06/2026</t>
        </is>
      </c>
      <c r="E122" s="55" t="n">
        <v>1437.9</v>
      </c>
      <c r="F122" s="56" t="n">
        <v>40679</v>
      </c>
      <c r="G122" s="56" t="n">
        <v>519</v>
      </c>
      <c r="H122" s="56" t="n">
        <v>74</v>
      </c>
      <c r="I122" s="57" t="n">
        <v>18.087009</v>
      </c>
      <c r="J122" s="19">
        <f>IF(E122="","",E122*I122)</f>
        <v/>
      </c>
      <c r="K122" s="19">
        <f>IF(E122="","",IF(H122=0,0,E122/H122))</f>
        <v/>
      </c>
      <c r="L122" s="19">
        <f>IF(E122="","",IF(F122=0,0,E122/F122*1000))</f>
        <v/>
      </c>
      <c r="M122" s="21">
        <f>IF(E122="","",IF(F122=0,0,G122/F122))</f>
        <v/>
      </c>
      <c r="N122" s="19">
        <f>IF(E122="","",IF(G122=0,0,E122/G122))</f>
        <v/>
      </c>
      <c r="O122" s="11">
        <f>IF(E122="","",IF(AND(C122&lt;&gt;"Vendas",H122=0),"Objetivo não é venda",IF(E122&lt;INV_MIN,"Amostra pequena",IF(H122=0,"Sem compras",IF(I122&lt;BREAKEVEN,"Abaixo do break-even",IF(I122&lt;BREAKEVEN*FATOR_SEG,"Atenção, margem apertada",IF(I122&gt;=ROAS_REF,IF(H122&gt;=COMPRAS_MIN,"Escalar","Promissor, poucas compras"),"Manter e otimizar")))))))</f>
        <v/>
      </c>
    </row>
    <row r="123">
      <c r="A123" s="40" t="n">
        <v>46296</v>
      </c>
      <c r="B123" s="32" t="inlineStr">
        <is>
          <t>[OUT]_AÇÃOATÉ60%OFF</t>
        </is>
      </c>
      <c r="C123" s="32" t="inlineStr">
        <is>
          <t>Vendas</t>
        </is>
      </c>
      <c r="D123" s="32" t="inlineStr">
        <is>
          <t>IMG-004</t>
        </is>
      </c>
      <c r="E123" s="55" t="n">
        <v>1270.22</v>
      </c>
      <c r="F123" s="56" t="n">
        <v>154951</v>
      </c>
      <c r="G123" s="56" t="n">
        <v>7618</v>
      </c>
      <c r="H123" s="56" t="n">
        <v>109</v>
      </c>
      <c r="I123" s="57" t="n">
        <v>22.162728</v>
      </c>
      <c r="J123" s="19">
        <f>IF(E123="","",E123*I123)</f>
        <v/>
      </c>
      <c r="K123" s="19">
        <f>IF(E123="","",IF(H123=0,0,E123/H123))</f>
        <v/>
      </c>
      <c r="L123" s="19">
        <f>IF(E123="","",IF(F123=0,0,E123/F123*1000))</f>
        <v/>
      </c>
      <c r="M123" s="21">
        <f>IF(E123="","",IF(F123=0,0,G123/F123))</f>
        <v/>
      </c>
      <c r="N123" s="19">
        <f>IF(E123="","",IF(G123=0,0,E123/G123))</f>
        <v/>
      </c>
      <c r="O123" s="11">
        <f>IF(E123="","",IF(AND(C123&lt;&gt;"Vendas",H123=0),"Objetivo não é venda",IF(E123&lt;INV_MIN,"Amostra pequena",IF(H123=0,"Sem compras",IF(I123&lt;BREAKEVEN,"Abaixo do break-even",IF(I123&lt;BREAKEVEN*FATOR_SEG,"Atenção, margem apertada",IF(I123&gt;=ROAS_REF,IF(H123&gt;=COMPRAS_MIN,"Escalar","Promissor, poucas compras"),"Manter e otimizar")))))))</f>
        <v/>
      </c>
    </row>
    <row r="124">
      <c r="A124" s="40" t="n">
        <v>46296</v>
      </c>
      <c r="B124" s="32" t="inlineStr">
        <is>
          <t>[OUT]_AÇÃOATÉ60%OFF</t>
        </is>
      </c>
      <c r="C124" s="32" t="inlineStr">
        <is>
          <t>Vendas</t>
        </is>
      </c>
      <c r="D124" s="32" t="inlineStr">
        <is>
          <t>IMG-001</t>
        </is>
      </c>
      <c r="E124" s="55" t="n">
        <v>1130.76</v>
      </c>
      <c r="F124" s="56" t="n">
        <v>119043</v>
      </c>
      <c r="G124" s="56" t="n">
        <v>4377</v>
      </c>
      <c r="H124" s="56" t="n">
        <v>98</v>
      </c>
      <c r="I124" s="57" t="n">
        <v>26.939483</v>
      </c>
      <c r="J124" s="19">
        <f>IF(E124="","",E124*I124)</f>
        <v/>
      </c>
      <c r="K124" s="19">
        <f>IF(E124="","",IF(H124=0,0,E124/H124))</f>
        <v/>
      </c>
      <c r="L124" s="19">
        <f>IF(E124="","",IF(F124=0,0,E124/F124*1000))</f>
        <v/>
      </c>
      <c r="M124" s="21">
        <f>IF(E124="","",IF(F124=0,0,G124/F124))</f>
        <v/>
      </c>
      <c r="N124" s="19">
        <f>IF(E124="","",IF(G124=0,0,E124/G124))</f>
        <v/>
      </c>
      <c r="O124" s="11">
        <f>IF(E124="","",IF(AND(C124&lt;&gt;"Vendas",H124=0),"Objetivo não é venda",IF(E124&lt;INV_MIN,"Amostra pequena",IF(H124=0,"Sem compras",IF(I124&lt;BREAKEVEN,"Abaixo do break-even",IF(I124&lt;BREAKEVEN*FATOR_SEG,"Atenção, margem apertada",IF(I124&gt;=ROAS_REF,IF(H124&gt;=COMPRAS_MIN,"Escalar","Promissor, poucas compras"),"Manter e otimizar")))))))</f>
        <v/>
      </c>
    </row>
    <row r="125">
      <c r="A125" s="40" t="n">
        <v>46296</v>
      </c>
      <c r="B125" s="32" t="inlineStr">
        <is>
          <t>[7200]_AQUECIMENTO_SHUI</t>
        </is>
      </c>
      <c r="C125" s="32" t="inlineStr">
        <is>
          <t>Engajamento</t>
        </is>
      </c>
      <c r="D125" s="32" t="inlineStr">
        <is>
          <t>#001_[CRIATIVO]_ISCA_LINKGRUPOVIP</t>
        </is>
      </c>
      <c r="E125" s="55" t="n">
        <v>930.39</v>
      </c>
      <c r="F125" s="56" t="n">
        <v>164545</v>
      </c>
      <c r="G125" s="56" t="n">
        <v>5384</v>
      </c>
      <c r="H125" s="56" t="n">
        <v>34</v>
      </c>
      <c r="I125" s="57" t="n">
        <v>8.686356999999999</v>
      </c>
      <c r="J125" s="19">
        <f>IF(E125="","",E125*I125)</f>
        <v/>
      </c>
      <c r="K125" s="19">
        <f>IF(E125="","",IF(H125=0,0,E125/H125))</f>
        <v/>
      </c>
      <c r="L125" s="19">
        <f>IF(E125="","",IF(F125=0,0,E125/F125*1000))</f>
        <v/>
      </c>
      <c r="M125" s="21">
        <f>IF(E125="","",IF(F125=0,0,G125/F125))</f>
        <v/>
      </c>
      <c r="N125" s="19">
        <f>IF(E125="","",IF(G125=0,0,E125/G125))</f>
        <v/>
      </c>
      <c r="O125" s="11">
        <f>IF(E125="","",IF(AND(C125&lt;&gt;"Vendas",H125=0),"Objetivo não é venda",IF(E125&lt;INV_MIN,"Amostra pequena",IF(H125=0,"Sem compras",IF(I125&lt;BREAKEVEN,"Abaixo do break-even",IF(I125&lt;BREAKEVEN*FATOR_SEG,"Atenção, margem apertada",IF(I125&gt;=ROAS_REF,IF(H125&gt;=COMPRAS_MIN,"Escalar","Promissor, poucas compras"),"Manter e otimizar")))))))</f>
        <v/>
      </c>
    </row>
    <row r="126">
      <c r="A126" s="40" t="n">
        <v>46296</v>
      </c>
      <c r="B126" s="32" t="inlineStr">
        <is>
          <t>[3500]_AXIOM_04_VENDAS_SHUI-BR_2026-09</t>
        </is>
      </c>
      <c r="C126" s="32" t="inlineStr">
        <is>
          <t>Vendas</t>
        </is>
      </c>
      <c r="D126" s="32" t="inlineStr">
        <is>
          <t>AXIOM_04R_REMARKETING_CRIATIVO-H-STORIES-SHUI-ACCESS_2026-09</t>
        </is>
      </c>
      <c r="E126" s="55" t="n">
        <v>896.2</v>
      </c>
      <c r="F126" s="56" t="n">
        <v>53211</v>
      </c>
      <c r="G126" s="56" t="n">
        <v>1024</v>
      </c>
      <c r="H126" s="56" t="n">
        <v>61</v>
      </c>
      <c r="I126" s="57" t="n">
        <v>13.515945</v>
      </c>
      <c r="J126" s="19">
        <f>IF(E126="","",E126*I126)</f>
        <v/>
      </c>
      <c r="K126" s="19">
        <f>IF(E126="","",IF(H126=0,0,E126/H126))</f>
        <v/>
      </c>
      <c r="L126" s="19">
        <f>IF(E126="","",IF(F126=0,0,E126/F126*1000))</f>
        <v/>
      </c>
      <c r="M126" s="21">
        <f>IF(E126="","",IF(F126=0,0,G126/F126))</f>
        <v/>
      </c>
      <c r="N126" s="19">
        <f>IF(E126="","",IF(G126=0,0,E126/G126))</f>
        <v/>
      </c>
      <c r="O126" s="11">
        <f>IF(E126="","",IF(AND(C126&lt;&gt;"Vendas",H126=0),"Objetivo não é venda",IF(E126&lt;INV_MIN,"Amostra pequena",IF(H126=0,"Sem compras",IF(I126&lt;BREAKEVEN,"Abaixo do break-even",IF(I126&lt;BREAKEVEN*FATOR_SEG,"Atenção, margem apertada",IF(I126&gt;=ROAS_REF,IF(H126&gt;=COMPRAS_MIN,"Escalar","Promissor, poucas compras"),"Manter e otimizar")))))))</f>
        <v/>
      </c>
    </row>
    <row r="127">
      <c r="A127" s="40" t="n">
        <v>46296</v>
      </c>
      <c r="B127" s="32" t="inlineStr">
        <is>
          <t>[3500]_AXIOM_04_VENDAS_SHUI-BR_2026-09</t>
        </is>
      </c>
      <c r="C127" s="32" t="inlineStr">
        <is>
          <t>Vendas</t>
        </is>
      </c>
      <c r="D127" s="32" t="inlineStr">
        <is>
          <t>AXIOM_04R_REMARKETING_CRIATIVO-B-IMAGEM-SHUI-ACCESS_2026-09</t>
        </is>
      </c>
      <c r="E127" s="55" t="n">
        <v>849.4400000000001</v>
      </c>
      <c r="F127" s="56" t="n">
        <v>55785</v>
      </c>
      <c r="G127" s="56" t="n">
        <v>1075</v>
      </c>
      <c r="H127" s="56" t="n">
        <v>97</v>
      </c>
      <c r="I127" s="57" t="n">
        <v>28.709385</v>
      </c>
      <c r="J127" s="19">
        <f>IF(E127="","",E127*I127)</f>
        <v/>
      </c>
      <c r="K127" s="19">
        <f>IF(E127="","",IF(H127=0,0,E127/H127))</f>
        <v/>
      </c>
      <c r="L127" s="19">
        <f>IF(E127="","",IF(F127=0,0,E127/F127*1000))</f>
        <v/>
      </c>
      <c r="M127" s="21">
        <f>IF(E127="","",IF(F127=0,0,G127/F127))</f>
        <v/>
      </c>
      <c r="N127" s="19">
        <f>IF(E127="","",IF(G127=0,0,E127/G127))</f>
        <v/>
      </c>
      <c r="O127" s="11">
        <f>IF(E127="","",IF(AND(C127&lt;&gt;"Vendas",H127=0),"Objetivo não é venda",IF(E127&lt;INV_MIN,"Amostra pequena",IF(H127=0,"Sem compras",IF(I127&lt;BREAKEVEN,"Abaixo do break-even",IF(I127&lt;BREAKEVEN*FATOR_SEG,"Atenção, margem apertada",IF(I127&gt;=ROAS_REF,IF(H127&gt;=COMPRAS_MIN,"Escalar","Promissor, poucas compras"),"Manter e otimizar")))))))</f>
        <v/>
      </c>
    </row>
    <row r="128">
      <c r="A128" s="40" t="n">
        <v>46296</v>
      </c>
      <c r="B128" s="32" t="inlineStr">
        <is>
          <t>[OUT]_AÇÃOATÉ60%OFF</t>
        </is>
      </c>
      <c r="C128" s="32" t="inlineStr">
        <is>
          <t>Vendas</t>
        </is>
      </c>
      <c r="D128" s="32" t="inlineStr">
        <is>
          <t>IMG-005</t>
        </is>
      </c>
      <c r="E128" s="55" t="n">
        <v>844.15</v>
      </c>
      <c r="F128" s="56" t="n">
        <v>83467</v>
      </c>
      <c r="G128" s="56" t="n">
        <v>2259</v>
      </c>
      <c r="H128" s="56" t="n">
        <v>67</v>
      </c>
      <c r="I128" s="57" t="n">
        <v>20.855109</v>
      </c>
      <c r="J128" s="19">
        <f>IF(E128="","",E128*I128)</f>
        <v/>
      </c>
      <c r="K128" s="19">
        <f>IF(E128="","",IF(H128=0,0,E128/H128))</f>
        <v/>
      </c>
      <c r="L128" s="19">
        <f>IF(E128="","",IF(F128=0,0,E128/F128*1000))</f>
        <v/>
      </c>
      <c r="M128" s="21">
        <f>IF(E128="","",IF(F128=0,0,G128/F128))</f>
        <v/>
      </c>
      <c r="N128" s="19">
        <f>IF(E128="","",IF(G128=0,0,E128/G128))</f>
        <v/>
      </c>
      <c r="O128" s="11">
        <f>IF(E128="","",IF(AND(C128&lt;&gt;"Vendas",H128=0),"Objetivo não é venda",IF(E128&lt;INV_MIN,"Amostra pequena",IF(H128=0,"Sem compras",IF(I128&lt;BREAKEVEN,"Abaixo do break-even",IF(I128&lt;BREAKEVEN*FATOR_SEG,"Atenção, margem apertada",IF(I128&gt;=ROAS_REF,IF(H128&gt;=COMPRAS_MIN,"Escalar","Promissor, poucas compras"),"Manter e otimizar")))))))</f>
        <v/>
      </c>
    </row>
    <row r="129">
      <c r="A129" s="40" t="n">
        <v>46296</v>
      </c>
      <c r="B129" s="32" t="inlineStr">
        <is>
          <t>[3500]_AXIOM_04_VENDAS_SHUI-BR_2026-09</t>
        </is>
      </c>
      <c r="C129" s="32" t="inlineStr">
        <is>
          <t>Vendas</t>
        </is>
      </c>
      <c r="D129" s="32" t="inlineStr">
        <is>
          <t>AXIOM_04R_REMARKETING_CRIATIVO-F-STORIES-SHUI-ACCESS_2026-09</t>
        </is>
      </c>
      <c r="E129" s="55" t="n">
        <v>827.79</v>
      </c>
      <c r="F129" s="56" t="n">
        <v>45724</v>
      </c>
      <c r="G129" s="56" t="n">
        <v>1050</v>
      </c>
      <c r="H129" s="56" t="n">
        <v>62</v>
      </c>
      <c r="I129" s="57" t="n">
        <v>16.360164</v>
      </c>
      <c r="J129" s="19">
        <f>IF(E129="","",E129*I129)</f>
        <v/>
      </c>
      <c r="K129" s="19">
        <f>IF(E129="","",IF(H129=0,0,E129/H129))</f>
        <v/>
      </c>
      <c r="L129" s="19">
        <f>IF(E129="","",IF(F129=0,0,E129/F129*1000))</f>
        <v/>
      </c>
      <c r="M129" s="21">
        <f>IF(E129="","",IF(F129=0,0,G129/F129))</f>
        <v/>
      </c>
      <c r="N129" s="19">
        <f>IF(E129="","",IF(G129=0,0,E129/G129))</f>
        <v/>
      </c>
      <c r="O129" s="11">
        <f>IF(E129="","",IF(AND(C129&lt;&gt;"Vendas",H129=0),"Objetivo não é venda",IF(E129&lt;INV_MIN,"Amostra pequena",IF(H129=0,"Sem compras",IF(I129&lt;BREAKEVEN,"Abaixo do break-even",IF(I129&lt;BREAKEVEN*FATOR_SEG,"Atenção, margem apertada",IF(I129&gt;=ROAS_REF,IF(H129&gt;=COMPRAS_MIN,"Escalar","Promissor, poucas compras"),"Manter e otimizar")))))))</f>
        <v/>
      </c>
    </row>
    <row r="130">
      <c r="A130" s="40" t="n">
        <v>46296</v>
      </c>
      <c r="B130" s="32" t="inlineStr">
        <is>
          <t>[OUT]_AÇÃOATÉ60%OFF</t>
        </is>
      </c>
      <c r="C130" s="32" t="inlineStr">
        <is>
          <t>Vendas</t>
        </is>
      </c>
      <c r="D130" s="32" t="inlineStr">
        <is>
          <t>IMG-002</t>
        </is>
      </c>
      <c r="E130" s="55" t="n">
        <v>729.38</v>
      </c>
      <c r="F130" s="56" t="n">
        <v>86014</v>
      </c>
      <c r="G130" s="56" t="n">
        <v>4122</v>
      </c>
      <c r="H130" s="56" t="n">
        <v>55</v>
      </c>
      <c r="I130" s="57" t="n">
        <v>19.971359</v>
      </c>
      <c r="J130" s="19">
        <f>IF(E130="","",E130*I130)</f>
        <v/>
      </c>
      <c r="K130" s="19">
        <f>IF(E130="","",IF(H130=0,0,E130/H130))</f>
        <v/>
      </c>
      <c r="L130" s="19">
        <f>IF(E130="","",IF(F130=0,0,E130/F130*1000))</f>
        <v/>
      </c>
      <c r="M130" s="21">
        <f>IF(E130="","",IF(F130=0,0,G130/F130))</f>
        <v/>
      </c>
      <c r="N130" s="19">
        <f>IF(E130="","",IF(G130=0,0,E130/G130))</f>
        <v/>
      </c>
      <c r="O130" s="11">
        <f>IF(E130="","",IF(AND(C130&lt;&gt;"Vendas",H130=0),"Objetivo não é venda",IF(E130&lt;INV_MIN,"Amostra pequena",IF(H130=0,"Sem compras",IF(I130&lt;BREAKEVEN,"Abaixo do break-even",IF(I130&lt;BREAKEVEN*FATOR_SEG,"Atenção, margem apertada",IF(I130&gt;=ROAS_REF,IF(H130&gt;=COMPRAS_MIN,"Escalar","Promissor, poucas compras"),"Manter e otimizar")))))))</f>
        <v/>
      </c>
    </row>
    <row r="131">
      <c r="A131" s="40" t="n">
        <v>46296</v>
      </c>
      <c r="B131" s="32" t="inlineStr">
        <is>
          <t>[Vendas] [BR] [ADV+] [Catálogo] NOVA Maio/2026</t>
        </is>
      </c>
      <c r="C131" s="32" t="inlineStr">
        <is>
          <t>Vendas</t>
        </is>
      </c>
      <c r="D131" s="32" t="inlineStr">
        <is>
          <t>Criativo 02 - Save the Date Part 2 - 14/07/2026 — Cópia</t>
        </is>
      </c>
      <c r="E131" s="55" t="n">
        <v>663.91</v>
      </c>
      <c r="F131" s="56" t="n">
        <v>25388</v>
      </c>
      <c r="G131" s="56" t="n">
        <v>338</v>
      </c>
      <c r="H131" s="56" t="n">
        <v>42</v>
      </c>
      <c r="I131" s="57" t="n">
        <v>22.654562</v>
      </c>
      <c r="J131" s="19">
        <f>IF(E131="","",E131*I131)</f>
        <v/>
      </c>
      <c r="K131" s="19">
        <f>IF(E131="","",IF(H131=0,0,E131/H131))</f>
        <v/>
      </c>
      <c r="L131" s="19">
        <f>IF(E131="","",IF(F131=0,0,E131/F131*1000))</f>
        <v/>
      </c>
      <c r="M131" s="21">
        <f>IF(E131="","",IF(F131=0,0,G131/F131))</f>
        <v/>
      </c>
      <c r="N131" s="19">
        <f>IF(E131="","",IF(G131=0,0,E131/G131))</f>
        <v/>
      </c>
      <c r="O131" s="11">
        <f>IF(E131="","",IF(AND(C131&lt;&gt;"Vendas",H131=0),"Objetivo não é venda",IF(E131&lt;INV_MIN,"Amostra pequena",IF(H131=0,"Sem compras",IF(I131&lt;BREAKEVEN,"Abaixo do break-even",IF(I131&lt;BREAKEVEN*FATOR_SEG,"Atenção, margem apertada",IF(I131&gt;=ROAS_REF,IF(H131&gt;=COMPRAS_MIN,"Escalar","Promissor, poucas compras"),"Manter e otimizar")))))))</f>
        <v/>
      </c>
    </row>
    <row r="132">
      <c r="A132" s="40" t="n">
        <v>46296</v>
      </c>
      <c r="B132" s="32" t="inlineStr">
        <is>
          <t>[7200]_AQUECIMENTO_SHUI</t>
        </is>
      </c>
      <c r="C132" s="32" t="inlineStr">
        <is>
          <t>Engajamento</t>
        </is>
      </c>
      <c r="D132" s="32" t="inlineStr">
        <is>
          <t>#003_[CRIATIVO]_ISCA_LINKGRUPOVIP</t>
        </is>
      </c>
      <c r="E132" s="55" t="n">
        <v>618.14</v>
      </c>
      <c r="F132" s="56" t="n">
        <v>92540</v>
      </c>
      <c r="G132" s="56" t="n">
        <v>1588</v>
      </c>
      <c r="H132" s="56" t="n">
        <v>2</v>
      </c>
      <c r="I132" s="57" t="n">
        <v>1.01333</v>
      </c>
      <c r="J132" s="19">
        <f>IF(E132="","",E132*I132)</f>
        <v/>
      </c>
      <c r="K132" s="19">
        <f>IF(E132="","",IF(H132=0,0,E132/H132))</f>
        <v/>
      </c>
      <c r="L132" s="19">
        <f>IF(E132="","",IF(F132=0,0,E132/F132*1000))</f>
        <v/>
      </c>
      <c r="M132" s="21">
        <f>IF(E132="","",IF(F132=0,0,G132/F132))</f>
        <v/>
      </c>
      <c r="N132" s="19">
        <f>IF(E132="","",IF(G132=0,0,E132/G132))</f>
        <v/>
      </c>
      <c r="O132" s="11">
        <f>IF(E132="","",IF(AND(C132&lt;&gt;"Vendas",H132=0),"Objetivo não é venda",IF(E132&lt;INV_MIN,"Amostra pequena",IF(H132=0,"Sem compras",IF(I132&lt;BREAKEVEN,"Abaixo do break-even",IF(I132&lt;BREAKEVEN*FATOR_SEG,"Atenção, margem apertada",IF(I132&gt;=ROAS_REF,IF(H132&gt;=COMPRAS_MIN,"Escalar","Promissor, poucas compras"),"Manter e otimizar")))))))</f>
        <v/>
      </c>
    </row>
    <row r="133">
      <c r="A133" s="40" t="n">
        <v>46296</v>
      </c>
      <c r="B133" s="32" t="inlineStr">
        <is>
          <t>[Tráfego Site] [Pagina de destino] [Ago] [ADV]</t>
        </is>
      </c>
      <c r="C133" s="32" t="inlineStr">
        <is>
          <t>Tráfego</t>
        </is>
      </c>
      <c r="D133" s="32" t="inlineStr">
        <is>
          <t>Ad01- Post Reels - DL3bWNMPXf0</t>
        </is>
      </c>
      <c r="E133" s="55" t="n">
        <v>579.86</v>
      </c>
      <c r="F133" s="56" t="n">
        <v>116761</v>
      </c>
      <c r="G133" s="56" t="n">
        <v>9650</v>
      </c>
      <c r="H133" s="56" t="n">
        <v>0</v>
      </c>
      <c r="I133" s="57" t="n">
        <v>0</v>
      </c>
      <c r="J133" s="19">
        <f>IF(E133="","",E133*I133)</f>
        <v/>
      </c>
      <c r="K133" s="19">
        <f>IF(E133="","",IF(H133=0,0,E133/H133))</f>
        <v/>
      </c>
      <c r="L133" s="19">
        <f>IF(E133="","",IF(F133=0,0,E133/F133*1000))</f>
        <v/>
      </c>
      <c r="M133" s="21">
        <f>IF(E133="","",IF(F133=0,0,G133/F133))</f>
        <v/>
      </c>
      <c r="N133" s="19">
        <f>IF(E133="","",IF(G133=0,0,E133/G133))</f>
        <v/>
      </c>
      <c r="O133" s="11">
        <f>IF(E133="","",IF(AND(C133&lt;&gt;"Vendas",H133=0),"Objetivo não é venda",IF(E133&lt;INV_MIN,"Amostra pequena",IF(H133=0,"Sem compras",IF(I133&lt;BREAKEVEN,"Abaixo do break-even",IF(I133&lt;BREAKEVEN*FATOR_SEG,"Atenção, margem apertada",IF(I133&gt;=ROAS_REF,IF(H133&gt;=COMPRAS_MIN,"Escalar","Promissor, poucas compras"),"Manter e otimizar")))))))</f>
        <v/>
      </c>
    </row>
    <row r="134">
      <c r="A134" s="40" t="n">
        <v>46296</v>
      </c>
      <c r="B134" s="32" t="inlineStr">
        <is>
          <t>[3500]_AXIOM_04_VENDAS_SHUI-BR_2026-09</t>
        </is>
      </c>
      <c r="C134" s="32" t="inlineStr">
        <is>
          <t>Vendas</t>
        </is>
      </c>
      <c r="D134" s="32" t="inlineStr">
        <is>
          <t>AXIOM_04R_REMARKETING_CRIATIVO-C-IMAGEM-SHUI-ACCESS_2026-09</t>
        </is>
      </c>
      <c r="E134" s="55" t="n">
        <v>518.05</v>
      </c>
      <c r="F134" s="56" t="n">
        <v>26245</v>
      </c>
      <c r="G134" s="56" t="n">
        <v>427</v>
      </c>
      <c r="H134" s="56" t="n">
        <v>29</v>
      </c>
      <c r="I134" s="57" t="n">
        <v>14.345333</v>
      </c>
      <c r="J134" s="19">
        <f>IF(E134="","",E134*I134)</f>
        <v/>
      </c>
      <c r="K134" s="19">
        <f>IF(E134="","",IF(H134=0,0,E134/H134))</f>
        <v/>
      </c>
      <c r="L134" s="19">
        <f>IF(E134="","",IF(F134=0,0,E134/F134*1000))</f>
        <v/>
      </c>
      <c r="M134" s="21">
        <f>IF(E134="","",IF(F134=0,0,G134/F134))</f>
        <v/>
      </c>
      <c r="N134" s="19">
        <f>IF(E134="","",IF(G134=0,0,E134/G134))</f>
        <v/>
      </c>
      <c r="O134" s="11">
        <f>IF(E134="","",IF(AND(C134&lt;&gt;"Vendas",H134=0),"Objetivo não é venda",IF(E134&lt;INV_MIN,"Amostra pequena",IF(H134=0,"Sem compras",IF(I134&lt;BREAKEVEN,"Abaixo do break-even",IF(I134&lt;BREAKEVEN*FATOR_SEG,"Atenção, margem apertada",IF(I134&gt;=ROAS_REF,IF(H134&gt;=COMPRAS_MIN,"Escalar","Promissor, poucas compras"),"Manter e otimizar")))))))</f>
        <v/>
      </c>
    </row>
    <row r="135">
      <c r="A135" s="40" t="n">
        <v>46296</v>
      </c>
      <c r="B135" s="32" t="inlineStr">
        <is>
          <t>[3500]_AXIOM_04_VENDAS_SHUI-BR_2026-09</t>
        </is>
      </c>
      <c r="C135" s="32" t="inlineStr">
        <is>
          <t>Vendas</t>
        </is>
      </c>
      <c r="D135" s="32" t="inlineStr">
        <is>
          <t>AXIOM_04R_REMARKETING_CRIATIVO-E-IMAGEM-PRODUTO-CAMISA_2026-09</t>
        </is>
      </c>
      <c r="E135" s="55" t="n">
        <v>510.43</v>
      </c>
      <c r="F135" s="56" t="n">
        <v>27538</v>
      </c>
      <c r="G135" s="56" t="n">
        <v>479</v>
      </c>
      <c r="H135" s="56" t="n">
        <v>39</v>
      </c>
      <c r="I135" s="57" t="n">
        <v>16.626237</v>
      </c>
      <c r="J135" s="19">
        <f>IF(E135="","",E135*I135)</f>
        <v/>
      </c>
      <c r="K135" s="19">
        <f>IF(E135="","",IF(H135=0,0,E135/H135))</f>
        <v/>
      </c>
      <c r="L135" s="19">
        <f>IF(E135="","",IF(F135=0,0,E135/F135*1000))</f>
        <v/>
      </c>
      <c r="M135" s="21">
        <f>IF(E135="","",IF(F135=0,0,G135/F135))</f>
        <v/>
      </c>
      <c r="N135" s="19">
        <f>IF(E135="","",IF(G135=0,0,E135/G135))</f>
        <v/>
      </c>
      <c r="O135" s="11">
        <f>IF(E135="","",IF(AND(C135&lt;&gt;"Vendas",H135=0),"Objetivo não é venda",IF(E135&lt;INV_MIN,"Amostra pequena",IF(H135=0,"Sem compras",IF(I135&lt;BREAKEVEN,"Abaixo do break-even",IF(I135&lt;BREAKEVEN*FATOR_SEG,"Atenção, margem apertada",IF(I135&gt;=ROAS_REF,IF(H135&gt;=COMPRAS_MIN,"Escalar","Promissor, poucas compras"),"Manter e otimizar")))))))</f>
        <v/>
      </c>
    </row>
    <row r="136">
      <c r="A136" s="40" t="n">
        <v>46296</v>
      </c>
      <c r="B136" s="32" t="inlineStr">
        <is>
          <t>[3500]_AXIOM_04_VENDAS_SHUI-BR_2026-09</t>
        </is>
      </c>
      <c r="C136" s="32" t="inlineStr">
        <is>
          <t>Vendas</t>
        </is>
      </c>
      <c r="D136" s="32" t="inlineStr">
        <is>
          <t>AXIOM_04R_REMARKETING_CRIATIVO-E-IMAGEM-PRODUTO-CAMISA_2026-09</t>
        </is>
      </c>
      <c r="E136" s="55" t="n">
        <v>437.37</v>
      </c>
      <c r="F136" s="56" t="n">
        <v>17851</v>
      </c>
      <c r="G136" s="56" t="n">
        <v>394</v>
      </c>
      <c r="H136" s="56" t="n">
        <v>25</v>
      </c>
      <c r="I136" s="57" t="n">
        <v>12.983675</v>
      </c>
      <c r="J136" s="19">
        <f>IF(E136="","",E136*I136)</f>
        <v/>
      </c>
      <c r="K136" s="19">
        <f>IF(E136="","",IF(H136=0,0,E136/H136))</f>
        <v/>
      </c>
      <c r="L136" s="19">
        <f>IF(E136="","",IF(F136=0,0,E136/F136*1000))</f>
        <v/>
      </c>
      <c r="M136" s="21">
        <f>IF(E136="","",IF(F136=0,0,G136/F136))</f>
        <v/>
      </c>
      <c r="N136" s="19">
        <f>IF(E136="","",IF(G136=0,0,E136/G136))</f>
        <v/>
      </c>
      <c r="O136" s="11">
        <f>IF(E136="","",IF(AND(C136&lt;&gt;"Vendas",H136=0),"Objetivo não é venda",IF(E136&lt;INV_MIN,"Amostra pequena",IF(H136=0,"Sem compras",IF(I136&lt;BREAKEVEN,"Abaixo do break-even",IF(I136&lt;BREAKEVEN*FATOR_SEG,"Atenção, margem apertada",IF(I136&gt;=ROAS_REF,IF(H136&gt;=COMPRAS_MIN,"Escalar","Promissor, poucas compras"),"Manter e otimizar")))))))</f>
        <v/>
      </c>
    </row>
    <row r="137">
      <c r="A137" s="40" t="n">
        <v>46296</v>
      </c>
      <c r="B137" s="32" t="inlineStr">
        <is>
          <t>[350]_AXM-SHUI_BESTSELLERS_TOPO_VENDAS_ABO_260927_RANKINGTOP5</t>
        </is>
      </c>
      <c r="C137" s="32" t="inlineStr">
        <is>
          <t>Vendas</t>
        </is>
      </c>
      <c r="D137" s="32" t="inlineStr">
        <is>
          <t>CAT_ADV_PRODUTO_COMPRAR_V1_RANKINGTOP5</t>
        </is>
      </c>
      <c r="E137" s="55" t="n">
        <v>426.6</v>
      </c>
      <c r="F137" s="56" t="n">
        <v>34986</v>
      </c>
      <c r="G137" s="56" t="n">
        <v>337</v>
      </c>
      <c r="H137" s="56" t="n">
        <v>19</v>
      </c>
      <c r="I137" s="57" t="n">
        <v>12.097257</v>
      </c>
      <c r="J137" s="19">
        <f>IF(E137="","",E137*I137)</f>
        <v/>
      </c>
      <c r="K137" s="19">
        <f>IF(E137="","",IF(H137=0,0,E137/H137))</f>
        <v/>
      </c>
      <c r="L137" s="19">
        <f>IF(E137="","",IF(F137=0,0,E137/F137*1000))</f>
        <v/>
      </c>
      <c r="M137" s="21">
        <f>IF(E137="","",IF(F137=0,0,G137/F137))</f>
        <v/>
      </c>
      <c r="N137" s="19">
        <f>IF(E137="","",IF(G137=0,0,E137/G137))</f>
        <v/>
      </c>
      <c r="O137" s="11">
        <f>IF(E137="","",IF(AND(C137&lt;&gt;"Vendas",H137=0),"Objetivo não é venda",IF(E137&lt;INV_MIN,"Amostra pequena",IF(H137=0,"Sem compras",IF(I137&lt;BREAKEVEN,"Abaixo do break-even",IF(I137&lt;BREAKEVEN*FATOR_SEG,"Atenção, margem apertada",IF(I137&gt;=ROAS_REF,IF(H137&gt;=COMPRAS_MIN,"Escalar","Promissor, poucas compras"),"Manter e otimizar")))))))</f>
        <v/>
      </c>
    </row>
    <row r="138">
      <c r="A138" s="40" t="n">
        <v>46296</v>
      </c>
      <c r="B138" s="32" t="inlineStr">
        <is>
          <t>[OUT]_AÇÃOATÉ60%OFF</t>
        </is>
      </c>
      <c r="C138" s="32" t="inlineStr">
        <is>
          <t>Vendas</t>
        </is>
      </c>
      <c r="D138" s="32" t="inlineStr">
        <is>
          <t>IMG-003</t>
        </is>
      </c>
      <c r="E138" s="55" t="n">
        <v>413.65</v>
      </c>
      <c r="F138" s="56" t="n">
        <v>51405</v>
      </c>
      <c r="G138" s="56" t="n">
        <v>3431</v>
      </c>
      <c r="H138" s="56" t="n">
        <v>21</v>
      </c>
      <c r="I138" s="57" t="n">
        <v>14.850477</v>
      </c>
      <c r="J138" s="19">
        <f>IF(E138="","",E138*I138)</f>
        <v/>
      </c>
      <c r="K138" s="19">
        <f>IF(E138="","",IF(H138=0,0,E138/H138))</f>
        <v/>
      </c>
      <c r="L138" s="19">
        <f>IF(E138="","",IF(F138=0,0,E138/F138*1000))</f>
        <v/>
      </c>
      <c r="M138" s="21">
        <f>IF(E138="","",IF(F138=0,0,G138/F138))</f>
        <v/>
      </c>
      <c r="N138" s="19">
        <f>IF(E138="","",IF(G138=0,0,E138/G138))</f>
        <v/>
      </c>
      <c r="O138" s="11">
        <f>IF(E138="","",IF(AND(C138&lt;&gt;"Vendas",H138=0),"Objetivo não é venda",IF(E138&lt;INV_MIN,"Amostra pequena",IF(H138=0,"Sem compras",IF(I138&lt;BREAKEVEN,"Abaixo do break-even",IF(I138&lt;BREAKEVEN*FATOR_SEG,"Atenção, margem apertada",IF(I138&gt;=ROAS_REF,IF(H138&gt;=COMPRAS_MIN,"Escalar","Promissor, poucas compras"),"Manter e otimizar")))))))</f>
        <v/>
      </c>
    </row>
    <row r="139">
      <c r="A139" s="40" t="n">
        <v>46296</v>
      </c>
      <c r="B139" s="32" t="inlineStr">
        <is>
          <t>[Vendas] [BR] [ADV+] [Catálogo] NOVA Maio/2026</t>
        </is>
      </c>
      <c r="C139" s="32" t="inlineStr">
        <is>
          <t>Vendas</t>
        </is>
      </c>
      <c r="D139" s="32" t="inlineStr">
        <is>
          <t>AD 07 - Influencer - 23/07</t>
        </is>
      </c>
      <c r="E139" s="55" t="n">
        <v>316.99</v>
      </c>
      <c r="F139" s="56" t="n">
        <v>13999</v>
      </c>
      <c r="G139" s="56" t="n">
        <v>241</v>
      </c>
      <c r="H139" s="56" t="n">
        <v>10</v>
      </c>
      <c r="I139" s="57" t="n">
        <v>13.11177</v>
      </c>
      <c r="J139" s="19">
        <f>IF(E139="","",E139*I139)</f>
        <v/>
      </c>
      <c r="K139" s="19">
        <f>IF(E139="","",IF(H139=0,0,E139/H139))</f>
        <v/>
      </c>
      <c r="L139" s="19">
        <f>IF(E139="","",IF(F139=0,0,E139/F139*1000))</f>
        <v/>
      </c>
      <c r="M139" s="21">
        <f>IF(E139="","",IF(F139=0,0,G139/F139))</f>
        <v/>
      </c>
      <c r="N139" s="19">
        <f>IF(E139="","",IF(G139=0,0,E139/G139))</f>
        <v/>
      </c>
      <c r="O139" s="11">
        <f>IF(E139="","",IF(AND(C139&lt;&gt;"Vendas",H139=0),"Objetivo não é venda",IF(E139&lt;INV_MIN,"Amostra pequena",IF(H139=0,"Sem compras",IF(I139&lt;BREAKEVEN,"Abaixo do break-even",IF(I139&lt;BREAKEVEN*FATOR_SEG,"Atenção, margem apertada",IF(I139&gt;=ROAS_REF,IF(H139&gt;=COMPRAS_MIN,"Escalar","Promissor, poucas compras"),"Manter e otimizar")))))))</f>
        <v/>
      </c>
    </row>
    <row r="140">
      <c r="A140" s="40" t="n">
        <v>46296</v>
      </c>
      <c r="B140" s="32" t="inlineStr">
        <is>
          <t>[Vendas] [BR] [ADV+] [Catálogo] NOVA Maio/2026</t>
        </is>
      </c>
      <c r="C140" s="32" t="inlineStr">
        <is>
          <t>Vendas</t>
        </is>
      </c>
      <c r="D140" s="32" t="inlineStr">
        <is>
          <t>[Catálogo] [Todos Produtos]</t>
        </is>
      </c>
      <c r="E140" s="55" t="n">
        <v>147.51</v>
      </c>
      <c r="F140" s="56" t="n">
        <v>6341</v>
      </c>
      <c r="G140" s="56" t="n">
        <v>64</v>
      </c>
      <c r="H140" s="56" t="n">
        <v>1</v>
      </c>
      <c r="I140" s="57" t="n">
        <v>1.715341</v>
      </c>
      <c r="J140" s="19">
        <f>IF(E140="","",E140*I140)</f>
        <v/>
      </c>
      <c r="K140" s="19">
        <f>IF(E140="","",IF(H140=0,0,E140/H140))</f>
        <v/>
      </c>
      <c r="L140" s="19">
        <f>IF(E140="","",IF(F140=0,0,E140/F140*1000))</f>
        <v/>
      </c>
      <c r="M140" s="21">
        <f>IF(E140="","",IF(F140=0,0,G140/F140))</f>
        <v/>
      </c>
      <c r="N140" s="19">
        <f>IF(E140="","",IF(G140=0,0,E140/G140))</f>
        <v/>
      </c>
      <c r="O140" s="11">
        <f>IF(E140="","",IF(AND(C140&lt;&gt;"Vendas",H140=0),"Objetivo não é venda",IF(E140&lt;INV_MIN,"Amostra pequena",IF(H140=0,"Sem compras",IF(I140&lt;BREAKEVEN,"Abaixo do break-even",IF(I140&lt;BREAKEVEN*FATOR_SEG,"Atenção, margem apertada",IF(I140&gt;=ROAS_REF,IF(H140&gt;=COMPRAS_MIN,"Escalar","Promissor, poucas compras"),"Manter e otimizar")))))))</f>
        <v/>
      </c>
    </row>
    <row r="141">
      <c r="A141" s="40" t="n">
        <v>46296</v>
      </c>
      <c r="B141" s="32" t="inlineStr">
        <is>
          <t>[7200]_AQUECIMENTO_SHUI</t>
        </is>
      </c>
      <c r="C141" s="32" t="inlineStr">
        <is>
          <t>Engajamento</t>
        </is>
      </c>
      <c r="D141" s="32" t="inlineStr">
        <is>
          <t>#002_[CRIATIVO]_ISCA_LINKGRUPOVIP</t>
        </is>
      </c>
      <c r="E141" s="55" t="n">
        <v>94.03</v>
      </c>
      <c r="F141" s="56" t="n">
        <v>15736</v>
      </c>
      <c r="G141" s="56" t="n">
        <v>535</v>
      </c>
      <c r="H141" s="56" t="n">
        <v>3</v>
      </c>
      <c r="I141" s="57" t="n">
        <v>16.018398</v>
      </c>
      <c r="J141" s="19">
        <f>IF(E141="","",E141*I141)</f>
        <v/>
      </c>
      <c r="K141" s="19">
        <f>IF(E141="","",IF(H141=0,0,E141/H141))</f>
        <v/>
      </c>
      <c r="L141" s="19">
        <f>IF(E141="","",IF(F141=0,0,E141/F141*1000))</f>
        <v/>
      </c>
      <c r="M141" s="21">
        <f>IF(E141="","",IF(F141=0,0,G141/F141))</f>
        <v/>
      </c>
      <c r="N141" s="19">
        <f>IF(E141="","",IF(G141=0,0,E141/G141))</f>
        <v/>
      </c>
      <c r="O141" s="11">
        <f>IF(E141="","",IF(AND(C141&lt;&gt;"Vendas",H141=0),"Objetivo não é venda",IF(E141&lt;INV_MIN,"Amostra pequena",IF(H141=0,"Sem compras",IF(I141&lt;BREAKEVEN,"Abaixo do break-even",IF(I141&lt;BREAKEVEN*FATOR_SEG,"Atenção, margem apertada",IF(I141&gt;=ROAS_REF,IF(H141&gt;=COMPRAS_MIN,"Escalar","Promissor, poucas compras"),"Manter e otimizar")))))))</f>
        <v/>
      </c>
    </row>
    <row r="142">
      <c r="A142" s="40" t="n">
        <v>46296</v>
      </c>
      <c r="B142" s="32" t="inlineStr">
        <is>
          <t>[350]_AXM-SHUI_BESTSELLERS_TOPO_VENDAS_ABO_260927_RANKINGTOP5</t>
        </is>
      </c>
      <c r="C142" s="32" t="inlineStr">
        <is>
          <t>Vendas</t>
        </is>
      </c>
      <c r="D142" s="32" t="inlineStr">
        <is>
          <t>IMG_ADV_PRODUTO_COMPRAR_V1_RANKINGTOP5</t>
        </is>
      </c>
      <c r="E142" s="55" t="n">
        <v>47.73</v>
      </c>
      <c r="F142" s="56" t="n">
        <v>3741</v>
      </c>
      <c r="G142" s="56" t="n">
        <v>58</v>
      </c>
      <c r="H142" s="56" t="n">
        <v>2</v>
      </c>
      <c r="I142" s="57" t="n">
        <v>28.584957</v>
      </c>
      <c r="J142" s="19">
        <f>IF(E142="","",E142*I142)</f>
        <v/>
      </c>
      <c r="K142" s="19">
        <f>IF(E142="","",IF(H142=0,0,E142/H142))</f>
        <v/>
      </c>
      <c r="L142" s="19">
        <f>IF(E142="","",IF(F142=0,0,E142/F142*1000))</f>
        <v/>
      </c>
      <c r="M142" s="21">
        <f>IF(E142="","",IF(F142=0,0,G142/F142))</f>
        <v/>
      </c>
      <c r="N142" s="19">
        <f>IF(E142="","",IF(G142=0,0,E142/G142))</f>
        <v/>
      </c>
      <c r="O142" s="11">
        <f>IF(E142="","",IF(AND(C142&lt;&gt;"Vendas",H142=0),"Objetivo não é venda",IF(E142&lt;INV_MIN,"Amostra pequena",IF(H142=0,"Sem compras",IF(I142&lt;BREAKEVEN,"Abaixo do break-even",IF(I142&lt;BREAKEVEN*FATOR_SEG,"Atenção, margem apertada",IF(I142&gt;=ROAS_REF,IF(H142&gt;=COMPRAS_MIN,"Escalar","Promissor, poucas compras"),"Manter e otimizar")))))))</f>
        <v/>
      </c>
    </row>
    <row r="143">
      <c r="A143" s="40" t="n">
        <v>46296</v>
      </c>
      <c r="B143" s="32" t="inlineStr">
        <is>
          <t>[Vendas] [BR] [ADV+] [Catálogo] NOVA Maio/2026</t>
        </is>
      </c>
      <c r="C143" s="32" t="inlineStr">
        <is>
          <t>Vendas</t>
        </is>
      </c>
      <c r="D143" s="32" t="inlineStr">
        <is>
          <t>AD 05 - CASACO SHUI BOX MOLETOM MINIMALIST FW 26 CINZA - 11/08/2026</t>
        </is>
      </c>
      <c r="E143" s="55" t="n">
        <v>20.71</v>
      </c>
      <c r="F143" s="56" t="n">
        <v>961</v>
      </c>
      <c r="G143" s="56" t="n">
        <v>16</v>
      </c>
      <c r="H143" s="56" t="n">
        <v>2</v>
      </c>
      <c r="I143" s="57" t="n">
        <v>28.070497</v>
      </c>
      <c r="J143" s="19">
        <f>IF(E143="","",E143*I143)</f>
        <v/>
      </c>
      <c r="K143" s="19">
        <f>IF(E143="","",IF(H143=0,0,E143/H143))</f>
        <v/>
      </c>
      <c r="L143" s="19">
        <f>IF(E143="","",IF(F143=0,0,E143/F143*1000))</f>
        <v/>
      </c>
      <c r="M143" s="21">
        <f>IF(E143="","",IF(F143=0,0,G143/F143))</f>
        <v/>
      </c>
      <c r="N143" s="19">
        <f>IF(E143="","",IF(G143=0,0,E143/G143))</f>
        <v/>
      </c>
      <c r="O143" s="11">
        <f>IF(E143="","",IF(AND(C143&lt;&gt;"Vendas",H143=0),"Objetivo não é venda",IF(E143&lt;INV_MIN,"Amostra pequena",IF(H143=0,"Sem compras",IF(I143&lt;BREAKEVEN,"Abaixo do break-even",IF(I143&lt;BREAKEVEN*FATOR_SEG,"Atenção, margem apertada",IF(I143&gt;=ROAS_REF,IF(H143&gt;=COMPRAS_MIN,"Escalar","Promissor, poucas compras"),"Manter e otimizar")))))))</f>
        <v/>
      </c>
    </row>
    <row r="144">
      <c r="A144" s="40" t="n">
        <v>46296</v>
      </c>
      <c r="B144" s="32" t="inlineStr">
        <is>
          <t>[Vendas] [BR] [ADV+] [Catálogo] NOVA Maio/2026</t>
        </is>
      </c>
      <c r="C144" s="32" t="inlineStr">
        <is>
          <t>Vendas</t>
        </is>
      </c>
      <c r="D144" s="32" t="inlineStr">
        <is>
          <t>AD 01 - CASACO SHUI BOX MOLETOM MINIMALIST FW 26 AVEIA - 20/07/2026</t>
        </is>
      </c>
      <c r="E144" s="55" t="n">
        <v>12.92</v>
      </c>
      <c r="F144" s="56" t="n">
        <v>578</v>
      </c>
      <c r="G144" s="56" t="n">
        <v>14</v>
      </c>
      <c r="H144" s="56" t="n">
        <v>1</v>
      </c>
      <c r="I144" s="57" t="n">
        <v>25.47291</v>
      </c>
      <c r="J144" s="19">
        <f>IF(E144="","",E144*I144)</f>
        <v/>
      </c>
      <c r="K144" s="19">
        <f>IF(E144="","",IF(H144=0,0,E144/H144))</f>
        <v/>
      </c>
      <c r="L144" s="19">
        <f>IF(E144="","",IF(F144=0,0,E144/F144*1000))</f>
        <v/>
      </c>
      <c r="M144" s="21">
        <f>IF(E144="","",IF(F144=0,0,G144/F144))</f>
        <v/>
      </c>
      <c r="N144" s="19">
        <f>IF(E144="","",IF(G144=0,0,E144/G144))</f>
        <v/>
      </c>
      <c r="O144" s="11">
        <f>IF(E144="","",IF(AND(C144&lt;&gt;"Vendas",H144=0),"Objetivo não é venda",IF(E144&lt;INV_MIN,"Amostra pequena",IF(H144=0,"Sem compras",IF(I144&lt;BREAKEVEN,"Abaixo do break-even",IF(I144&lt;BREAKEVEN*FATOR_SEG,"Atenção, margem apertada",IF(I144&gt;=ROAS_REF,IF(H144&gt;=COMPRAS_MIN,"Escalar","Promissor, poucas compras"),"Manter e otimizar")))))))</f>
        <v/>
      </c>
    </row>
    <row r="145">
      <c r="A145" s="40" t="n">
        <v>46296</v>
      </c>
      <c r="B145" s="32" t="inlineStr">
        <is>
          <t>[Vendas] [BR] [ADV+] [Catálogo] NOVA Maio/2026</t>
        </is>
      </c>
      <c r="C145" s="32" t="inlineStr">
        <is>
          <t>Vendas</t>
        </is>
      </c>
      <c r="D145" s="32" t="inlineStr">
        <is>
          <t>AD 02 - CASACO SHUI BOX MOLETOM MINIMALIST FW 26 AVEIA - 20/07/2026</t>
        </is>
      </c>
      <c r="E145" s="55" t="n">
        <v>1.74</v>
      </c>
      <c r="F145" s="56" t="n">
        <v>89</v>
      </c>
      <c r="G145" s="56" t="n">
        <v>1</v>
      </c>
      <c r="H145" s="56" t="n">
        <v>0</v>
      </c>
      <c r="I145" s="57" t="n">
        <v>0</v>
      </c>
      <c r="J145" s="19">
        <f>IF(E145="","",E145*I145)</f>
        <v/>
      </c>
      <c r="K145" s="19">
        <f>IF(E145="","",IF(H145=0,0,E145/H145))</f>
        <v/>
      </c>
      <c r="L145" s="19">
        <f>IF(E145="","",IF(F145=0,0,E145/F145*1000))</f>
        <v/>
      </c>
      <c r="M145" s="21">
        <f>IF(E145="","",IF(F145=0,0,G145/F145))</f>
        <v/>
      </c>
      <c r="N145" s="19">
        <f>IF(E145="","",IF(G145=0,0,E145/G145))</f>
        <v/>
      </c>
      <c r="O145" s="11">
        <f>IF(E145="","",IF(AND(C145&lt;&gt;"Vendas",H145=0),"Objetivo não é venda",IF(E145&lt;INV_MIN,"Amostra pequena",IF(H145=0,"Sem compras",IF(I145&lt;BREAKEVEN,"Abaixo do break-even",IF(I145&lt;BREAKEVEN*FATOR_SEG,"Atenção, margem apertada",IF(I145&gt;=ROAS_REF,IF(H145&gt;=COMPRAS_MIN,"Escalar","Promissor, poucas compras"),"Manter e otimizar")))))))</f>
        <v/>
      </c>
    </row>
    <row r="146">
      <c r="A146" s="40" t="n">
        <v>46296</v>
      </c>
      <c r="B146" s="32" t="inlineStr">
        <is>
          <t>[Vendas] [BR] [ADV+] [Catálogo] NOVA Maio/2026</t>
        </is>
      </c>
      <c r="C146" s="32" t="inlineStr">
        <is>
          <t>Vendas</t>
        </is>
      </c>
      <c r="D146" s="32" t="inlineStr">
        <is>
          <t>AD 06 - CASACO SHUI BOX MOLETOM MINIMALIST FW 26 AVEIA - 11/08/2026</t>
        </is>
      </c>
      <c r="E146" s="55" t="n">
        <v>1.68</v>
      </c>
      <c r="F146" s="56" t="n">
        <v>65</v>
      </c>
      <c r="G146" s="56" t="n">
        <v>1</v>
      </c>
      <c r="H146" s="56" t="n">
        <v>0</v>
      </c>
      <c r="I146" s="57" t="n">
        <v>0</v>
      </c>
      <c r="J146" s="19">
        <f>IF(E146="","",E146*I146)</f>
        <v/>
      </c>
      <c r="K146" s="19">
        <f>IF(E146="","",IF(H146=0,0,E146/H146))</f>
        <v/>
      </c>
      <c r="L146" s="19">
        <f>IF(E146="","",IF(F146=0,0,E146/F146*1000))</f>
        <v/>
      </c>
      <c r="M146" s="21">
        <f>IF(E146="","",IF(F146=0,0,G146/F146))</f>
        <v/>
      </c>
      <c r="N146" s="19">
        <f>IF(E146="","",IF(G146=0,0,E146/G146))</f>
        <v/>
      </c>
      <c r="O146" s="11">
        <f>IF(E146="","",IF(AND(C146&lt;&gt;"Vendas",H146=0),"Objetivo não é venda",IF(E146&lt;INV_MIN,"Amostra pequena",IF(H146=0,"Sem compras",IF(I146&lt;BREAKEVEN,"Abaixo do break-even",IF(I146&lt;BREAKEVEN*FATOR_SEG,"Atenção, margem apertada",IF(I146&gt;=ROAS_REF,IF(H146&gt;=COMPRAS_MIN,"Escalar","Promissor, poucas compras"),"Manter e otimizar")))))))</f>
        <v/>
      </c>
    </row>
    <row r="147">
      <c r="A147" s="40" t="n">
        <v>46296</v>
      </c>
      <c r="B147" s="32" t="inlineStr">
        <is>
          <t>[3500]_AXIOM_04_VENDAS_SHUI-BR_2026-09</t>
        </is>
      </c>
      <c r="C147" s="32" t="inlineStr">
        <is>
          <t>Vendas</t>
        </is>
      </c>
      <c r="D147" s="32" t="inlineStr">
        <is>
          <t>AXIOM_04R_REMARKETING_CRIATIVO-D-IMAGEM-DESCONTO-PROGRESSIVO_2026-09</t>
        </is>
      </c>
      <c r="E147" s="55" t="n">
        <v>1.43</v>
      </c>
      <c r="F147" s="56" t="n">
        <v>84</v>
      </c>
      <c r="G147" s="56" t="n">
        <v>0</v>
      </c>
      <c r="H147" s="56" t="n">
        <v>0</v>
      </c>
      <c r="I147" s="57" t="n">
        <v>0</v>
      </c>
      <c r="J147" s="19">
        <f>IF(E147="","",E147*I147)</f>
        <v/>
      </c>
      <c r="K147" s="19">
        <f>IF(E147="","",IF(H147=0,0,E147/H147))</f>
        <v/>
      </c>
      <c r="L147" s="19">
        <f>IF(E147="","",IF(F147=0,0,E147/F147*1000))</f>
        <v/>
      </c>
      <c r="M147" s="21">
        <f>IF(E147="","",IF(F147=0,0,G147/F147))</f>
        <v/>
      </c>
      <c r="N147" s="19">
        <f>IF(E147="","",IF(G147=0,0,E147/G147))</f>
        <v/>
      </c>
      <c r="O147" s="11">
        <f>IF(E147="","",IF(AND(C147&lt;&gt;"Vendas",H147=0),"Objetivo não é venda",IF(E147&lt;INV_MIN,"Amostra pequena",IF(H147=0,"Sem compras",IF(I147&lt;BREAKEVEN,"Abaixo do break-even",IF(I147&lt;BREAKEVEN*FATOR_SEG,"Atenção, margem apertada",IF(I147&gt;=ROAS_REF,IF(H147&gt;=COMPRAS_MIN,"Escalar","Promissor, poucas compras"),"Manter e otimizar")))))))</f>
        <v/>
      </c>
    </row>
    <row r="148">
      <c r="A148" s="40" t="n">
        <v>46296</v>
      </c>
      <c r="B148" s="32" t="inlineStr">
        <is>
          <t>[Vendas] [BR] [ADV+] [Catálogo] NOVA Maio/2026</t>
        </is>
      </c>
      <c r="C148" s="32" t="inlineStr">
        <is>
          <t>Vendas</t>
        </is>
      </c>
      <c r="D148" s="32" t="inlineStr">
        <is>
          <t>AD 04 - CASACO SHUI BOX MOLETOM MINIMALIST FW 26 PRETO - 11/08/2026</t>
        </is>
      </c>
      <c r="E148" s="55" t="n">
        <v>1.08</v>
      </c>
      <c r="F148" s="56" t="n">
        <v>41</v>
      </c>
      <c r="G148" s="56" t="n">
        <v>1</v>
      </c>
      <c r="H148" s="56" t="n">
        <v>0</v>
      </c>
      <c r="I148" s="57" t="n">
        <v>0</v>
      </c>
      <c r="J148" s="19">
        <f>IF(E148="","",E148*I148)</f>
        <v/>
      </c>
      <c r="K148" s="19">
        <f>IF(E148="","",IF(H148=0,0,E148/H148))</f>
        <v/>
      </c>
      <c r="L148" s="19">
        <f>IF(E148="","",IF(F148=0,0,E148/F148*1000))</f>
        <v/>
      </c>
      <c r="M148" s="21">
        <f>IF(E148="","",IF(F148=0,0,G148/F148))</f>
        <v/>
      </c>
      <c r="N148" s="19">
        <f>IF(E148="","",IF(G148=0,0,E148/G148))</f>
        <v/>
      </c>
      <c r="O148" s="11">
        <f>IF(E148="","",IF(AND(C148&lt;&gt;"Vendas",H148=0),"Objetivo não é venda",IF(E148&lt;INV_MIN,"Amostra pequena",IF(H148=0,"Sem compras",IF(I148&lt;BREAKEVEN,"Abaixo do break-even",IF(I148&lt;BREAKEVEN*FATOR_SEG,"Atenção, margem apertada",IF(I148&gt;=ROAS_REF,IF(H148&gt;=COMPRAS_MIN,"Escalar","Promissor, poucas compras"),"Manter e otimizar")))))))</f>
        <v/>
      </c>
    </row>
    <row r="149">
      <c r="A149" s="40" t="n"/>
      <c r="B149" s="32" t="n"/>
      <c r="C149" s="32" t="n"/>
      <c r="D149" s="32" t="n"/>
      <c r="E149" s="55" t="n"/>
      <c r="F149" s="56" t="n"/>
      <c r="G149" s="56" t="n"/>
      <c r="H149" s="56" t="n"/>
      <c r="I149" s="57" t="n"/>
      <c r="J149" s="19">
        <f>IF(E149="","",E149*I149)</f>
        <v/>
      </c>
      <c r="K149" s="19">
        <f>IF(E149="","",IF(H149=0,0,E149/H149))</f>
        <v/>
      </c>
      <c r="L149" s="19">
        <f>IF(E149="","",IF(F149=0,0,E149/F149*1000))</f>
        <v/>
      </c>
      <c r="M149" s="21">
        <f>IF(E149="","",IF(F149=0,0,G149/F149))</f>
        <v/>
      </c>
      <c r="N149" s="19">
        <f>IF(E149="","",IF(G149=0,0,E149/G149))</f>
        <v/>
      </c>
      <c r="O149" s="11">
        <f>IF(E149="","",IF(AND(C149&lt;&gt;"Vendas",H149=0),"Objetivo não é venda",IF(E149&lt;INV_MIN,"Amostra pequena",IF(H149=0,"Sem compras",IF(I149&lt;BREAKEVEN,"Abaixo do break-even",IF(I149&lt;BREAKEVEN*FATOR_SEG,"Atenção, margem apertada",IF(I149&gt;=ROAS_REF,IF(H149&gt;=COMPRAS_MIN,"Escalar","Promissor, poucas compras"),"Manter e otimizar")))))))</f>
        <v/>
      </c>
    </row>
    <row r="150">
      <c r="A150" s="40" t="n"/>
      <c r="B150" s="32" t="n"/>
      <c r="C150" s="32" t="n"/>
      <c r="D150" s="32" t="n"/>
      <c r="E150" s="55" t="n"/>
      <c r="F150" s="56" t="n"/>
      <c r="G150" s="56" t="n"/>
      <c r="H150" s="56" t="n"/>
      <c r="I150" s="57" t="n"/>
      <c r="J150" s="19">
        <f>IF(E150="","",E150*I150)</f>
        <v/>
      </c>
      <c r="K150" s="19">
        <f>IF(E150="","",IF(H150=0,0,E150/H150))</f>
        <v/>
      </c>
      <c r="L150" s="19">
        <f>IF(E150="","",IF(F150=0,0,E150/F150*1000))</f>
        <v/>
      </c>
      <c r="M150" s="21">
        <f>IF(E150="","",IF(F150=0,0,G150/F150))</f>
        <v/>
      </c>
      <c r="N150" s="19">
        <f>IF(E150="","",IF(G150=0,0,E150/G150))</f>
        <v/>
      </c>
      <c r="O150" s="11">
        <f>IF(E150="","",IF(AND(C150&lt;&gt;"Vendas",H150=0),"Objetivo não é venda",IF(E150&lt;INV_MIN,"Amostra pequena",IF(H150=0,"Sem compras",IF(I150&lt;BREAKEVEN,"Abaixo do break-even",IF(I150&lt;BREAKEVEN*FATOR_SEG,"Atenção, margem apertada",IF(I150&gt;=ROAS_REF,IF(H150&gt;=COMPRAS_MIN,"Escalar","Promissor, poucas compras"),"Manter e otimizar")))))))</f>
        <v/>
      </c>
    </row>
    <row r="151">
      <c r="A151" s="40" t="n"/>
      <c r="B151" s="32" t="n"/>
      <c r="C151" s="32" t="n"/>
      <c r="D151" s="32" t="n"/>
      <c r="E151" s="55" t="n"/>
      <c r="F151" s="56" t="n"/>
      <c r="G151" s="56" t="n"/>
      <c r="H151" s="56" t="n"/>
      <c r="I151" s="57" t="n"/>
      <c r="J151" s="19">
        <f>IF(E151="","",E151*I151)</f>
        <v/>
      </c>
      <c r="K151" s="19">
        <f>IF(E151="","",IF(H151=0,0,E151/H151))</f>
        <v/>
      </c>
      <c r="L151" s="19">
        <f>IF(E151="","",IF(F151=0,0,E151/F151*1000))</f>
        <v/>
      </c>
      <c r="M151" s="21">
        <f>IF(E151="","",IF(F151=0,0,G151/F151))</f>
        <v/>
      </c>
      <c r="N151" s="19">
        <f>IF(E151="","",IF(G151=0,0,E151/G151))</f>
        <v/>
      </c>
      <c r="O151" s="11">
        <f>IF(E151="","",IF(AND(C151&lt;&gt;"Vendas",H151=0),"Objetivo não é venda",IF(E151&lt;INV_MIN,"Amostra pequena",IF(H151=0,"Sem compras",IF(I151&lt;BREAKEVEN,"Abaixo do break-even",IF(I151&lt;BREAKEVEN*FATOR_SEG,"Atenção, margem apertada",IF(I151&gt;=ROAS_REF,IF(H151&gt;=COMPRAS_MIN,"Escalar","Promissor, poucas compras"),"Manter e otimizar")))))))</f>
        <v/>
      </c>
    </row>
    <row r="152">
      <c r="A152" s="40" t="n"/>
      <c r="B152" s="32" t="n"/>
      <c r="C152" s="32" t="n"/>
      <c r="D152" s="32" t="n"/>
      <c r="E152" s="55" t="n"/>
      <c r="F152" s="56" t="n"/>
      <c r="G152" s="56" t="n"/>
      <c r="H152" s="56" t="n"/>
      <c r="I152" s="57" t="n"/>
      <c r="J152" s="19">
        <f>IF(E152="","",E152*I152)</f>
        <v/>
      </c>
      <c r="K152" s="19">
        <f>IF(E152="","",IF(H152=0,0,E152/H152))</f>
        <v/>
      </c>
      <c r="L152" s="19">
        <f>IF(E152="","",IF(F152=0,0,E152/F152*1000))</f>
        <v/>
      </c>
      <c r="M152" s="21">
        <f>IF(E152="","",IF(F152=0,0,G152/F152))</f>
        <v/>
      </c>
      <c r="N152" s="19">
        <f>IF(E152="","",IF(G152=0,0,E152/G152))</f>
        <v/>
      </c>
      <c r="O152" s="11">
        <f>IF(E152="","",IF(AND(C152&lt;&gt;"Vendas",H152=0),"Objetivo não é venda",IF(E152&lt;INV_MIN,"Amostra pequena",IF(H152=0,"Sem compras",IF(I152&lt;BREAKEVEN,"Abaixo do break-even",IF(I152&lt;BREAKEVEN*FATOR_SEG,"Atenção, margem apertada",IF(I152&gt;=ROAS_REF,IF(H152&gt;=COMPRAS_MIN,"Escalar","Promissor, poucas compras"),"Manter e otimizar")))))))</f>
        <v/>
      </c>
    </row>
    <row r="153">
      <c r="A153" s="40" t="n"/>
      <c r="B153" s="32" t="n"/>
      <c r="C153" s="32" t="n"/>
      <c r="D153" s="32" t="n"/>
      <c r="E153" s="55" t="n"/>
      <c r="F153" s="56" t="n"/>
      <c r="G153" s="56" t="n"/>
      <c r="H153" s="56" t="n"/>
      <c r="I153" s="57" t="n"/>
      <c r="J153" s="19">
        <f>IF(E153="","",E153*I153)</f>
        <v/>
      </c>
      <c r="K153" s="19">
        <f>IF(E153="","",IF(H153=0,0,E153/H153))</f>
        <v/>
      </c>
      <c r="L153" s="19">
        <f>IF(E153="","",IF(F153=0,0,E153/F153*1000))</f>
        <v/>
      </c>
      <c r="M153" s="21">
        <f>IF(E153="","",IF(F153=0,0,G153/F153))</f>
        <v/>
      </c>
      <c r="N153" s="19">
        <f>IF(E153="","",IF(G153=0,0,E153/G153))</f>
        <v/>
      </c>
      <c r="O153" s="11">
        <f>IF(E153="","",IF(AND(C153&lt;&gt;"Vendas",H153=0),"Objetivo não é venda",IF(E153&lt;INV_MIN,"Amostra pequena",IF(H153=0,"Sem compras",IF(I153&lt;BREAKEVEN,"Abaixo do break-even",IF(I153&lt;BREAKEVEN*FATOR_SEG,"Atenção, margem apertada",IF(I153&gt;=ROAS_REF,IF(H153&gt;=COMPRAS_MIN,"Escalar","Promissor, poucas compras"),"Manter e otimizar")))))))</f>
        <v/>
      </c>
    </row>
    <row r="154">
      <c r="A154" s="40" t="n"/>
      <c r="B154" s="32" t="n"/>
      <c r="C154" s="32" t="n"/>
      <c r="D154" s="32" t="n"/>
      <c r="E154" s="55" t="n"/>
      <c r="F154" s="56" t="n"/>
      <c r="G154" s="56" t="n"/>
      <c r="H154" s="56" t="n"/>
      <c r="I154" s="57" t="n"/>
      <c r="J154" s="19">
        <f>IF(E154="","",E154*I154)</f>
        <v/>
      </c>
      <c r="K154" s="19">
        <f>IF(E154="","",IF(H154=0,0,E154/H154))</f>
        <v/>
      </c>
      <c r="L154" s="19">
        <f>IF(E154="","",IF(F154=0,0,E154/F154*1000))</f>
        <v/>
      </c>
      <c r="M154" s="21">
        <f>IF(E154="","",IF(F154=0,0,G154/F154))</f>
        <v/>
      </c>
      <c r="N154" s="19">
        <f>IF(E154="","",IF(G154=0,0,E154/G154))</f>
        <v/>
      </c>
      <c r="O154" s="11">
        <f>IF(E154="","",IF(AND(C154&lt;&gt;"Vendas",H154=0),"Objetivo não é venda",IF(E154&lt;INV_MIN,"Amostra pequena",IF(H154=0,"Sem compras",IF(I154&lt;BREAKEVEN,"Abaixo do break-even",IF(I154&lt;BREAKEVEN*FATOR_SEG,"Atenção, margem apertada",IF(I154&gt;=ROAS_REF,IF(H154&gt;=COMPRAS_MIN,"Escalar","Promissor, poucas compras"),"Manter e otimizar")))))))</f>
        <v/>
      </c>
    </row>
    <row r="155">
      <c r="A155" s="40" t="n"/>
      <c r="B155" s="32" t="n"/>
      <c r="C155" s="32" t="n"/>
      <c r="D155" s="32" t="n"/>
      <c r="E155" s="55" t="n"/>
      <c r="F155" s="56" t="n"/>
      <c r="G155" s="56" t="n"/>
      <c r="H155" s="56" t="n"/>
      <c r="I155" s="57" t="n"/>
      <c r="J155" s="19">
        <f>IF(E155="","",E155*I155)</f>
        <v/>
      </c>
      <c r="K155" s="19">
        <f>IF(E155="","",IF(H155=0,0,E155/H155))</f>
        <v/>
      </c>
      <c r="L155" s="19">
        <f>IF(E155="","",IF(F155=0,0,E155/F155*1000))</f>
        <v/>
      </c>
      <c r="M155" s="21">
        <f>IF(E155="","",IF(F155=0,0,G155/F155))</f>
        <v/>
      </c>
      <c r="N155" s="19">
        <f>IF(E155="","",IF(G155=0,0,E155/G155))</f>
        <v/>
      </c>
      <c r="O155" s="11">
        <f>IF(E155="","",IF(AND(C155&lt;&gt;"Vendas",H155=0),"Objetivo não é venda",IF(E155&lt;INV_MIN,"Amostra pequena",IF(H155=0,"Sem compras",IF(I155&lt;BREAKEVEN,"Abaixo do break-even",IF(I155&lt;BREAKEVEN*FATOR_SEG,"Atenção, margem apertada",IF(I155&gt;=ROAS_REF,IF(H155&gt;=COMPRAS_MIN,"Escalar","Promissor, poucas compras"),"Manter e otimizar")))))))</f>
        <v/>
      </c>
    </row>
    <row r="156">
      <c r="A156" s="40" t="n"/>
      <c r="B156" s="32" t="n"/>
      <c r="C156" s="32" t="n"/>
      <c r="D156" s="32" t="n"/>
      <c r="E156" s="55" t="n"/>
      <c r="F156" s="56" t="n"/>
      <c r="G156" s="56" t="n"/>
      <c r="H156" s="56" t="n"/>
      <c r="I156" s="57" t="n"/>
      <c r="J156" s="19">
        <f>IF(E156="","",E156*I156)</f>
        <v/>
      </c>
      <c r="K156" s="19">
        <f>IF(E156="","",IF(H156=0,0,E156/H156))</f>
        <v/>
      </c>
      <c r="L156" s="19">
        <f>IF(E156="","",IF(F156=0,0,E156/F156*1000))</f>
        <v/>
      </c>
      <c r="M156" s="21">
        <f>IF(E156="","",IF(F156=0,0,G156/F156))</f>
        <v/>
      </c>
      <c r="N156" s="19">
        <f>IF(E156="","",IF(G156=0,0,E156/G156))</f>
        <v/>
      </c>
      <c r="O156" s="11">
        <f>IF(E156="","",IF(AND(C156&lt;&gt;"Vendas",H156=0),"Objetivo não é venda",IF(E156&lt;INV_MIN,"Amostra pequena",IF(H156=0,"Sem compras",IF(I156&lt;BREAKEVEN,"Abaixo do break-even",IF(I156&lt;BREAKEVEN*FATOR_SEG,"Atenção, margem apertada",IF(I156&gt;=ROAS_REF,IF(H156&gt;=COMPRAS_MIN,"Escalar","Promissor, poucas compras"),"Manter e otimizar")))))))</f>
        <v/>
      </c>
    </row>
    <row r="157">
      <c r="A157" s="40" t="n"/>
      <c r="B157" s="32" t="n"/>
      <c r="C157" s="32" t="n"/>
      <c r="D157" s="32" t="n"/>
      <c r="E157" s="55" t="n"/>
      <c r="F157" s="56" t="n"/>
      <c r="G157" s="56" t="n"/>
      <c r="H157" s="56" t="n"/>
      <c r="I157" s="57" t="n"/>
      <c r="J157" s="19">
        <f>IF(E157="","",E157*I157)</f>
        <v/>
      </c>
      <c r="K157" s="19">
        <f>IF(E157="","",IF(H157=0,0,E157/H157))</f>
        <v/>
      </c>
      <c r="L157" s="19">
        <f>IF(E157="","",IF(F157=0,0,E157/F157*1000))</f>
        <v/>
      </c>
      <c r="M157" s="21">
        <f>IF(E157="","",IF(F157=0,0,G157/F157))</f>
        <v/>
      </c>
      <c r="N157" s="19">
        <f>IF(E157="","",IF(G157=0,0,E157/G157))</f>
        <v/>
      </c>
      <c r="O157" s="11">
        <f>IF(E157="","",IF(AND(C157&lt;&gt;"Vendas",H157=0),"Objetivo não é venda",IF(E157&lt;INV_MIN,"Amostra pequena",IF(H157=0,"Sem compras",IF(I157&lt;BREAKEVEN,"Abaixo do break-even",IF(I157&lt;BREAKEVEN*FATOR_SEG,"Atenção, margem apertada",IF(I157&gt;=ROAS_REF,IF(H157&gt;=COMPRAS_MIN,"Escalar","Promissor, poucas compras"),"Manter e otimizar")))))))</f>
        <v/>
      </c>
    </row>
    <row r="158">
      <c r="A158" s="40" t="n"/>
      <c r="B158" s="32" t="n"/>
      <c r="C158" s="32" t="n"/>
      <c r="D158" s="32" t="n"/>
      <c r="E158" s="55" t="n"/>
      <c r="F158" s="56" t="n"/>
      <c r="G158" s="56" t="n"/>
      <c r="H158" s="56" t="n"/>
      <c r="I158" s="57" t="n"/>
      <c r="J158" s="19">
        <f>IF(E158="","",E158*I158)</f>
        <v/>
      </c>
      <c r="K158" s="19">
        <f>IF(E158="","",IF(H158=0,0,E158/H158))</f>
        <v/>
      </c>
      <c r="L158" s="19">
        <f>IF(E158="","",IF(F158=0,0,E158/F158*1000))</f>
        <v/>
      </c>
      <c r="M158" s="21">
        <f>IF(E158="","",IF(F158=0,0,G158/F158))</f>
        <v/>
      </c>
      <c r="N158" s="19">
        <f>IF(E158="","",IF(G158=0,0,E158/G158))</f>
        <v/>
      </c>
      <c r="O158" s="11">
        <f>IF(E158="","",IF(AND(C158&lt;&gt;"Vendas",H158=0),"Objetivo não é venda",IF(E158&lt;INV_MIN,"Amostra pequena",IF(H158=0,"Sem compras",IF(I158&lt;BREAKEVEN,"Abaixo do break-even",IF(I158&lt;BREAKEVEN*FATOR_SEG,"Atenção, margem apertada",IF(I158&gt;=ROAS_REF,IF(H158&gt;=COMPRAS_MIN,"Escalar","Promissor, poucas compras"),"Manter e otimizar")))))))</f>
        <v/>
      </c>
    </row>
    <row r="159">
      <c r="A159" s="40" t="n"/>
      <c r="B159" s="32" t="n"/>
      <c r="C159" s="32" t="n"/>
      <c r="D159" s="32" t="n"/>
      <c r="E159" s="55" t="n"/>
      <c r="F159" s="56" t="n"/>
      <c r="G159" s="56" t="n"/>
      <c r="H159" s="56" t="n"/>
      <c r="I159" s="57" t="n"/>
      <c r="J159" s="19">
        <f>IF(E159="","",E159*I159)</f>
        <v/>
      </c>
      <c r="K159" s="19">
        <f>IF(E159="","",IF(H159=0,0,E159/H159))</f>
        <v/>
      </c>
      <c r="L159" s="19">
        <f>IF(E159="","",IF(F159=0,0,E159/F159*1000))</f>
        <v/>
      </c>
      <c r="M159" s="21">
        <f>IF(E159="","",IF(F159=0,0,G159/F159))</f>
        <v/>
      </c>
      <c r="N159" s="19">
        <f>IF(E159="","",IF(G159=0,0,E159/G159))</f>
        <v/>
      </c>
      <c r="O159" s="11">
        <f>IF(E159="","",IF(AND(C159&lt;&gt;"Vendas",H159=0),"Objetivo não é venda",IF(E159&lt;INV_MIN,"Amostra pequena",IF(H159=0,"Sem compras",IF(I159&lt;BREAKEVEN,"Abaixo do break-even",IF(I159&lt;BREAKEVEN*FATOR_SEG,"Atenção, margem apertada",IF(I159&gt;=ROAS_REF,IF(H159&gt;=COMPRAS_MIN,"Escalar","Promissor, poucas compras"),"Manter e otimizar")))))))</f>
        <v/>
      </c>
    </row>
    <row r="160">
      <c r="A160" s="40" t="n"/>
      <c r="B160" s="32" t="n"/>
      <c r="C160" s="32" t="n"/>
      <c r="D160" s="32" t="n"/>
      <c r="E160" s="55" t="n"/>
      <c r="F160" s="56" t="n"/>
      <c r="G160" s="56" t="n"/>
      <c r="H160" s="56" t="n"/>
      <c r="I160" s="57" t="n"/>
      <c r="J160" s="19">
        <f>IF(E160="","",E160*I160)</f>
        <v/>
      </c>
      <c r="K160" s="19">
        <f>IF(E160="","",IF(H160=0,0,E160/H160))</f>
        <v/>
      </c>
      <c r="L160" s="19">
        <f>IF(E160="","",IF(F160=0,0,E160/F160*1000))</f>
        <v/>
      </c>
      <c r="M160" s="21">
        <f>IF(E160="","",IF(F160=0,0,G160/F160))</f>
        <v/>
      </c>
      <c r="N160" s="19">
        <f>IF(E160="","",IF(G160=0,0,E160/G160))</f>
        <v/>
      </c>
      <c r="O160" s="11">
        <f>IF(E160="","",IF(AND(C160&lt;&gt;"Vendas",H160=0),"Objetivo não é venda",IF(E160&lt;INV_MIN,"Amostra pequena",IF(H160=0,"Sem compras",IF(I160&lt;BREAKEVEN,"Abaixo do break-even",IF(I160&lt;BREAKEVEN*FATOR_SEG,"Atenção, margem apertada",IF(I160&gt;=ROAS_REF,IF(H160&gt;=COMPRAS_MIN,"Escalar","Promissor, poucas compras"),"Manter e otimizar")))))))</f>
        <v/>
      </c>
    </row>
    <row r="161">
      <c r="A161" s="40" t="n"/>
      <c r="B161" s="32" t="n"/>
      <c r="C161" s="32" t="n"/>
      <c r="D161" s="32" t="n"/>
      <c r="E161" s="55" t="n"/>
      <c r="F161" s="56" t="n"/>
      <c r="G161" s="56" t="n"/>
      <c r="H161" s="56" t="n"/>
      <c r="I161" s="57" t="n"/>
      <c r="J161" s="19">
        <f>IF(E161="","",E161*I161)</f>
        <v/>
      </c>
      <c r="K161" s="19">
        <f>IF(E161="","",IF(H161=0,0,E161/H161))</f>
        <v/>
      </c>
      <c r="L161" s="19">
        <f>IF(E161="","",IF(F161=0,0,E161/F161*1000))</f>
        <v/>
      </c>
      <c r="M161" s="21">
        <f>IF(E161="","",IF(F161=0,0,G161/F161))</f>
        <v/>
      </c>
      <c r="N161" s="19">
        <f>IF(E161="","",IF(G161=0,0,E161/G161))</f>
        <v/>
      </c>
      <c r="O161" s="11">
        <f>IF(E161="","",IF(AND(C161&lt;&gt;"Vendas",H161=0),"Objetivo não é venda",IF(E161&lt;INV_MIN,"Amostra pequena",IF(H161=0,"Sem compras",IF(I161&lt;BREAKEVEN,"Abaixo do break-even",IF(I161&lt;BREAKEVEN*FATOR_SEG,"Atenção, margem apertada",IF(I161&gt;=ROAS_REF,IF(H161&gt;=COMPRAS_MIN,"Escalar","Promissor, poucas compras"),"Manter e otimizar")))))))</f>
        <v/>
      </c>
    </row>
    <row r="162">
      <c r="A162" s="40" t="n"/>
      <c r="B162" s="32" t="n"/>
      <c r="C162" s="32" t="n"/>
      <c r="D162" s="32" t="n"/>
      <c r="E162" s="55" t="n"/>
      <c r="F162" s="56" t="n"/>
      <c r="G162" s="56" t="n"/>
      <c r="H162" s="56" t="n"/>
      <c r="I162" s="57" t="n"/>
      <c r="J162" s="19">
        <f>IF(E162="","",E162*I162)</f>
        <v/>
      </c>
      <c r="K162" s="19">
        <f>IF(E162="","",IF(H162=0,0,E162/H162))</f>
        <v/>
      </c>
      <c r="L162" s="19">
        <f>IF(E162="","",IF(F162=0,0,E162/F162*1000))</f>
        <v/>
      </c>
      <c r="M162" s="21">
        <f>IF(E162="","",IF(F162=0,0,G162/F162))</f>
        <v/>
      </c>
      <c r="N162" s="19">
        <f>IF(E162="","",IF(G162=0,0,E162/G162))</f>
        <v/>
      </c>
      <c r="O162" s="11">
        <f>IF(E162="","",IF(AND(C162&lt;&gt;"Vendas",H162=0),"Objetivo não é venda",IF(E162&lt;INV_MIN,"Amostra pequena",IF(H162=0,"Sem compras",IF(I162&lt;BREAKEVEN,"Abaixo do break-even",IF(I162&lt;BREAKEVEN*FATOR_SEG,"Atenção, margem apertada",IF(I162&gt;=ROAS_REF,IF(H162&gt;=COMPRAS_MIN,"Escalar","Promissor, poucas compras"),"Manter e otimizar")))))))</f>
        <v/>
      </c>
    </row>
    <row r="163">
      <c r="A163" s="40" t="n"/>
      <c r="B163" s="32" t="n"/>
      <c r="C163" s="32" t="n"/>
      <c r="D163" s="32" t="n"/>
      <c r="E163" s="55" t="n"/>
      <c r="F163" s="56" t="n"/>
      <c r="G163" s="56" t="n"/>
      <c r="H163" s="56" t="n"/>
      <c r="I163" s="57" t="n"/>
      <c r="J163" s="19">
        <f>IF(E163="","",E163*I163)</f>
        <v/>
      </c>
      <c r="K163" s="19">
        <f>IF(E163="","",IF(H163=0,0,E163/H163))</f>
        <v/>
      </c>
      <c r="L163" s="19">
        <f>IF(E163="","",IF(F163=0,0,E163/F163*1000))</f>
        <v/>
      </c>
      <c r="M163" s="21">
        <f>IF(E163="","",IF(F163=0,0,G163/F163))</f>
        <v/>
      </c>
      <c r="N163" s="19">
        <f>IF(E163="","",IF(G163=0,0,E163/G163))</f>
        <v/>
      </c>
      <c r="O163" s="11">
        <f>IF(E163="","",IF(AND(C163&lt;&gt;"Vendas",H163=0),"Objetivo não é venda",IF(E163&lt;INV_MIN,"Amostra pequena",IF(H163=0,"Sem compras",IF(I163&lt;BREAKEVEN,"Abaixo do break-even",IF(I163&lt;BREAKEVEN*FATOR_SEG,"Atenção, margem apertada",IF(I163&gt;=ROAS_REF,IF(H163&gt;=COMPRAS_MIN,"Escalar","Promissor, poucas compras"),"Manter e otimizar")))))))</f>
        <v/>
      </c>
    </row>
    <row r="164">
      <c r="A164" s="40" t="n"/>
      <c r="B164" s="32" t="n"/>
      <c r="C164" s="32" t="n"/>
      <c r="D164" s="32" t="n"/>
      <c r="E164" s="55" t="n"/>
      <c r="F164" s="56" t="n"/>
      <c r="G164" s="56" t="n"/>
      <c r="H164" s="56" t="n"/>
      <c r="I164" s="57" t="n"/>
      <c r="J164" s="19">
        <f>IF(E164="","",E164*I164)</f>
        <v/>
      </c>
      <c r="K164" s="19">
        <f>IF(E164="","",IF(H164=0,0,E164/H164))</f>
        <v/>
      </c>
      <c r="L164" s="19">
        <f>IF(E164="","",IF(F164=0,0,E164/F164*1000))</f>
        <v/>
      </c>
      <c r="M164" s="21">
        <f>IF(E164="","",IF(F164=0,0,G164/F164))</f>
        <v/>
      </c>
      <c r="N164" s="19">
        <f>IF(E164="","",IF(G164=0,0,E164/G164))</f>
        <v/>
      </c>
      <c r="O164" s="11">
        <f>IF(E164="","",IF(AND(C164&lt;&gt;"Vendas",H164=0),"Objetivo não é venda",IF(E164&lt;INV_MIN,"Amostra pequena",IF(H164=0,"Sem compras",IF(I164&lt;BREAKEVEN,"Abaixo do break-even",IF(I164&lt;BREAKEVEN*FATOR_SEG,"Atenção, margem apertada",IF(I164&gt;=ROAS_REF,IF(H164&gt;=COMPRAS_MIN,"Escalar","Promissor, poucas compras"),"Manter e otimizar")))))))</f>
        <v/>
      </c>
    </row>
    <row r="165">
      <c r="A165" s="40" t="n"/>
      <c r="B165" s="32" t="n"/>
      <c r="C165" s="32" t="n"/>
      <c r="D165" s="32" t="n"/>
      <c r="E165" s="55" t="n"/>
      <c r="F165" s="56" t="n"/>
      <c r="G165" s="56" t="n"/>
      <c r="H165" s="56" t="n"/>
      <c r="I165" s="57" t="n"/>
      <c r="J165" s="19">
        <f>IF(E165="","",E165*I165)</f>
        <v/>
      </c>
      <c r="K165" s="19">
        <f>IF(E165="","",IF(H165=0,0,E165/H165))</f>
        <v/>
      </c>
      <c r="L165" s="19">
        <f>IF(E165="","",IF(F165=0,0,E165/F165*1000))</f>
        <v/>
      </c>
      <c r="M165" s="21">
        <f>IF(E165="","",IF(F165=0,0,G165/F165))</f>
        <v/>
      </c>
      <c r="N165" s="19">
        <f>IF(E165="","",IF(G165=0,0,E165/G165))</f>
        <v/>
      </c>
      <c r="O165" s="11">
        <f>IF(E165="","",IF(AND(C165&lt;&gt;"Vendas",H165=0),"Objetivo não é venda",IF(E165&lt;INV_MIN,"Amostra pequena",IF(H165=0,"Sem compras",IF(I165&lt;BREAKEVEN,"Abaixo do break-even",IF(I165&lt;BREAKEVEN*FATOR_SEG,"Atenção, margem apertada",IF(I165&gt;=ROAS_REF,IF(H165&gt;=COMPRAS_MIN,"Escalar","Promissor, poucas compras"),"Manter e otimizar")))))))</f>
        <v/>
      </c>
    </row>
    <row r="166">
      <c r="A166" s="40" t="n"/>
      <c r="B166" s="32" t="n"/>
      <c r="C166" s="32" t="n"/>
      <c r="D166" s="32" t="n"/>
      <c r="E166" s="55" t="n"/>
      <c r="F166" s="56" t="n"/>
      <c r="G166" s="56" t="n"/>
      <c r="H166" s="56" t="n"/>
      <c r="I166" s="57" t="n"/>
      <c r="J166" s="19">
        <f>IF(E166="","",E166*I166)</f>
        <v/>
      </c>
      <c r="K166" s="19">
        <f>IF(E166="","",IF(H166=0,0,E166/H166))</f>
        <v/>
      </c>
      <c r="L166" s="19">
        <f>IF(E166="","",IF(F166=0,0,E166/F166*1000))</f>
        <v/>
      </c>
      <c r="M166" s="21">
        <f>IF(E166="","",IF(F166=0,0,G166/F166))</f>
        <v/>
      </c>
      <c r="N166" s="19">
        <f>IF(E166="","",IF(G166=0,0,E166/G166))</f>
        <v/>
      </c>
      <c r="O166" s="11">
        <f>IF(E166="","",IF(AND(C166&lt;&gt;"Vendas",H166=0),"Objetivo não é venda",IF(E166&lt;INV_MIN,"Amostra pequena",IF(H166=0,"Sem compras",IF(I166&lt;BREAKEVEN,"Abaixo do break-even",IF(I166&lt;BREAKEVEN*FATOR_SEG,"Atenção, margem apertada",IF(I166&gt;=ROAS_REF,IF(H166&gt;=COMPRAS_MIN,"Escalar","Promissor, poucas compras"),"Manter e otimizar")))))))</f>
        <v/>
      </c>
    </row>
    <row r="167">
      <c r="A167" s="40" t="n"/>
      <c r="B167" s="32" t="n"/>
      <c r="C167" s="32" t="n"/>
      <c r="D167" s="32" t="n"/>
      <c r="E167" s="55" t="n"/>
      <c r="F167" s="56" t="n"/>
      <c r="G167" s="56" t="n"/>
      <c r="H167" s="56" t="n"/>
      <c r="I167" s="57" t="n"/>
      <c r="J167" s="19">
        <f>IF(E167="","",E167*I167)</f>
        <v/>
      </c>
      <c r="K167" s="19">
        <f>IF(E167="","",IF(H167=0,0,E167/H167))</f>
        <v/>
      </c>
      <c r="L167" s="19">
        <f>IF(E167="","",IF(F167=0,0,E167/F167*1000))</f>
        <v/>
      </c>
      <c r="M167" s="21">
        <f>IF(E167="","",IF(F167=0,0,G167/F167))</f>
        <v/>
      </c>
      <c r="N167" s="19">
        <f>IF(E167="","",IF(G167=0,0,E167/G167))</f>
        <v/>
      </c>
      <c r="O167" s="11">
        <f>IF(E167="","",IF(AND(C167&lt;&gt;"Vendas",H167=0),"Objetivo não é venda",IF(E167&lt;INV_MIN,"Amostra pequena",IF(H167=0,"Sem compras",IF(I167&lt;BREAKEVEN,"Abaixo do break-even",IF(I167&lt;BREAKEVEN*FATOR_SEG,"Atenção, margem apertada",IF(I167&gt;=ROAS_REF,IF(H167&gt;=COMPRAS_MIN,"Escalar","Promissor, poucas compras"),"Manter e otimizar")))))))</f>
        <v/>
      </c>
    </row>
    <row r="168">
      <c r="A168" s="40" t="n"/>
      <c r="B168" s="32" t="n"/>
      <c r="C168" s="32" t="n"/>
      <c r="D168" s="32" t="n"/>
      <c r="E168" s="55" t="n"/>
      <c r="F168" s="56" t="n"/>
      <c r="G168" s="56" t="n"/>
      <c r="H168" s="56" t="n"/>
      <c r="I168" s="57" t="n"/>
      <c r="J168" s="19">
        <f>IF(E168="","",E168*I168)</f>
        <v/>
      </c>
      <c r="K168" s="19">
        <f>IF(E168="","",IF(H168=0,0,E168/H168))</f>
        <v/>
      </c>
      <c r="L168" s="19">
        <f>IF(E168="","",IF(F168=0,0,E168/F168*1000))</f>
        <v/>
      </c>
      <c r="M168" s="21">
        <f>IF(E168="","",IF(F168=0,0,G168/F168))</f>
        <v/>
      </c>
      <c r="N168" s="19">
        <f>IF(E168="","",IF(G168=0,0,E168/G168))</f>
        <v/>
      </c>
      <c r="O168" s="11">
        <f>IF(E168="","",IF(AND(C168&lt;&gt;"Vendas",H168=0),"Objetivo não é venda",IF(E168&lt;INV_MIN,"Amostra pequena",IF(H168=0,"Sem compras",IF(I168&lt;BREAKEVEN,"Abaixo do break-even",IF(I168&lt;BREAKEVEN*FATOR_SEG,"Atenção, margem apertada",IF(I168&gt;=ROAS_REF,IF(H168&gt;=COMPRAS_MIN,"Escalar","Promissor, poucas compras"),"Manter e otimizar")))))))</f>
        <v/>
      </c>
    </row>
    <row r="169">
      <c r="A169" s="40" t="n"/>
      <c r="B169" s="32" t="n"/>
      <c r="C169" s="32" t="n"/>
      <c r="D169" s="32" t="n"/>
      <c r="E169" s="55" t="n"/>
      <c r="F169" s="56" t="n"/>
      <c r="G169" s="56" t="n"/>
      <c r="H169" s="56" t="n"/>
      <c r="I169" s="57" t="n"/>
      <c r="J169" s="19">
        <f>IF(E169="","",E169*I169)</f>
        <v/>
      </c>
      <c r="K169" s="19">
        <f>IF(E169="","",IF(H169=0,0,E169/H169))</f>
        <v/>
      </c>
      <c r="L169" s="19">
        <f>IF(E169="","",IF(F169=0,0,E169/F169*1000))</f>
        <v/>
      </c>
      <c r="M169" s="21">
        <f>IF(E169="","",IF(F169=0,0,G169/F169))</f>
        <v/>
      </c>
      <c r="N169" s="19">
        <f>IF(E169="","",IF(G169=0,0,E169/G169))</f>
        <v/>
      </c>
      <c r="O169" s="11">
        <f>IF(E169="","",IF(AND(C169&lt;&gt;"Vendas",H169=0),"Objetivo não é venda",IF(E169&lt;INV_MIN,"Amostra pequena",IF(H169=0,"Sem compras",IF(I169&lt;BREAKEVEN,"Abaixo do break-even",IF(I169&lt;BREAKEVEN*FATOR_SEG,"Atenção, margem apertada",IF(I169&gt;=ROAS_REF,IF(H169&gt;=COMPRAS_MIN,"Escalar","Promissor, poucas compras"),"Manter e otimizar")))))))</f>
        <v/>
      </c>
    </row>
    <row r="170">
      <c r="A170" s="40" t="n"/>
      <c r="B170" s="32" t="n"/>
      <c r="C170" s="32" t="n"/>
      <c r="D170" s="32" t="n"/>
      <c r="E170" s="55" t="n"/>
      <c r="F170" s="56" t="n"/>
      <c r="G170" s="56" t="n"/>
      <c r="H170" s="56" t="n"/>
      <c r="I170" s="57" t="n"/>
      <c r="J170" s="19">
        <f>IF(E170="","",E170*I170)</f>
        <v/>
      </c>
      <c r="K170" s="19">
        <f>IF(E170="","",IF(H170=0,0,E170/H170))</f>
        <v/>
      </c>
      <c r="L170" s="19">
        <f>IF(E170="","",IF(F170=0,0,E170/F170*1000))</f>
        <v/>
      </c>
      <c r="M170" s="21">
        <f>IF(E170="","",IF(F170=0,0,G170/F170))</f>
        <v/>
      </c>
      <c r="N170" s="19">
        <f>IF(E170="","",IF(G170=0,0,E170/G170))</f>
        <v/>
      </c>
      <c r="O170" s="11">
        <f>IF(E170="","",IF(AND(C170&lt;&gt;"Vendas",H170=0),"Objetivo não é venda",IF(E170&lt;INV_MIN,"Amostra pequena",IF(H170=0,"Sem compras",IF(I170&lt;BREAKEVEN,"Abaixo do break-even",IF(I170&lt;BREAKEVEN*FATOR_SEG,"Atenção, margem apertada",IF(I170&gt;=ROAS_REF,IF(H170&gt;=COMPRAS_MIN,"Escalar","Promissor, poucas compras"),"Manter e otimizar")))))))</f>
        <v/>
      </c>
    </row>
    <row r="171">
      <c r="A171" s="40" t="n"/>
      <c r="B171" s="32" t="n"/>
      <c r="C171" s="32" t="n"/>
      <c r="D171" s="32" t="n"/>
      <c r="E171" s="55" t="n"/>
      <c r="F171" s="56" t="n"/>
      <c r="G171" s="56" t="n"/>
      <c r="H171" s="56" t="n"/>
      <c r="I171" s="57" t="n"/>
      <c r="J171" s="19">
        <f>IF(E171="","",E171*I171)</f>
        <v/>
      </c>
      <c r="K171" s="19">
        <f>IF(E171="","",IF(H171=0,0,E171/H171))</f>
        <v/>
      </c>
      <c r="L171" s="19">
        <f>IF(E171="","",IF(F171=0,0,E171/F171*1000))</f>
        <v/>
      </c>
      <c r="M171" s="21">
        <f>IF(E171="","",IF(F171=0,0,G171/F171))</f>
        <v/>
      </c>
      <c r="N171" s="19">
        <f>IF(E171="","",IF(G171=0,0,E171/G171))</f>
        <v/>
      </c>
      <c r="O171" s="11">
        <f>IF(E171="","",IF(AND(C171&lt;&gt;"Vendas",H171=0),"Objetivo não é venda",IF(E171&lt;INV_MIN,"Amostra pequena",IF(H171=0,"Sem compras",IF(I171&lt;BREAKEVEN,"Abaixo do break-even",IF(I171&lt;BREAKEVEN*FATOR_SEG,"Atenção, margem apertada",IF(I171&gt;=ROAS_REF,IF(H171&gt;=COMPRAS_MIN,"Escalar","Promissor, poucas compras"),"Manter e otimizar")))))))</f>
        <v/>
      </c>
    </row>
    <row r="172">
      <c r="A172" s="40" t="n"/>
      <c r="B172" s="32" t="n"/>
      <c r="C172" s="32" t="n"/>
      <c r="D172" s="32" t="n"/>
      <c r="E172" s="55" t="n"/>
      <c r="F172" s="56" t="n"/>
      <c r="G172" s="56" t="n"/>
      <c r="H172" s="56" t="n"/>
      <c r="I172" s="57" t="n"/>
      <c r="J172" s="19">
        <f>IF(E172="","",E172*I172)</f>
        <v/>
      </c>
      <c r="K172" s="19">
        <f>IF(E172="","",IF(H172=0,0,E172/H172))</f>
        <v/>
      </c>
      <c r="L172" s="19">
        <f>IF(E172="","",IF(F172=0,0,E172/F172*1000))</f>
        <v/>
      </c>
      <c r="M172" s="21">
        <f>IF(E172="","",IF(F172=0,0,G172/F172))</f>
        <v/>
      </c>
      <c r="N172" s="19">
        <f>IF(E172="","",IF(G172=0,0,E172/G172))</f>
        <v/>
      </c>
      <c r="O172" s="11">
        <f>IF(E172="","",IF(AND(C172&lt;&gt;"Vendas",H172=0),"Objetivo não é venda",IF(E172&lt;INV_MIN,"Amostra pequena",IF(H172=0,"Sem compras",IF(I172&lt;BREAKEVEN,"Abaixo do break-even",IF(I172&lt;BREAKEVEN*FATOR_SEG,"Atenção, margem apertada",IF(I172&gt;=ROAS_REF,IF(H172&gt;=COMPRAS_MIN,"Escalar","Promissor, poucas compras"),"Manter e otimizar")))))))</f>
        <v/>
      </c>
    </row>
    <row r="173">
      <c r="A173" s="40" t="n"/>
      <c r="B173" s="32" t="n"/>
      <c r="C173" s="32" t="n"/>
      <c r="D173" s="32" t="n"/>
      <c r="E173" s="55" t="n"/>
      <c r="F173" s="56" t="n"/>
      <c r="G173" s="56" t="n"/>
      <c r="H173" s="56" t="n"/>
      <c r="I173" s="57" t="n"/>
      <c r="J173" s="19">
        <f>IF(E173="","",E173*I173)</f>
        <v/>
      </c>
      <c r="K173" s="19">
        <f>IF(E173="","",IF(H173=0,0,E173/H173))</f>
        <v/>
      </c>
      <c r="L173" s="19">
        <f>IF(E173="","",IF(F173=0,0,E173/F173*1000))</f>
        <v/>
      </c>
      <c r="M173" s="21">
        <f>IF(E173="","",IF(F173=0,0,G173/F173))</f>
        <v/>
      </c>
      <c r="N173" s="19">
        <f>IF(E173="","",IF(G173=0,0,E173/G173))</f>
        <v/>
      </c>
      <c r="O173" s="11">
        <f>IF(E173="","",IF(AND(C173&lt;&gt;"Vendas",H173=0),"Objetivo não é venda",IF(E173&lt;INV_MIN,"Amostra pequena",IF(H173=0,"Sem compras",IF(I173&lt;BREAKEVEN,"Abaixo do break-even",IF(I173&lt;BREAKEVEN*FATOR_SEG,"Atenção, margem apertada",IF(I173&gt;=ROAS_REF,IF(H173&gt;=COMPRAS_MIN,"Escalar","Promissor, poucas compras"),"Manter e otimizar")))))))</f>
        <v/>
      </c>
    </row>
    <row r="174">
      <c r="A174" s="40" t="n"/>
      <c r="B174" s="32" t="n"/>
      <c r="C174" s="32" t="n"/>
      <c r="D174" s="32" t="n"/>
      <c r="E174" s="55" t="n"/>
      <c r="F174" s="56" t="n"/>
      <c r="G174" s="56" t="n"/>
      <c r="H174" s="56" t="n"/>
      <c r="I174" s="57" t="n"/>
      <c r="J174" s="19">
        <f>IF(E174="","",E174*I174)</f>
        <v/>
      </c>
      <c r="K174" s="19">
        <f>IF(E174="","",IF(H174=0,0,E174/H174))</f>
        <v/>
      </c>
      <c r="L174" s="19">
        <f>IF(E174="","",IF(F174=0,0,E174/F174*1000))</f>
        <v/>
      </c>
      <c r="M174" s="21">
        <f>IF(E174="","",IF(F174=0,0,G174/F174))</f>
        <v/>
      </c>
      <c r="N174" s="19">
        <f>IF(E174="","",IF(G174=0,0,E174/G174))</f>
        <v/>
      </c>
      <c r="O174" s="11">
        <f>IF(E174="","",IF(AND(C174&lt;&gt;"Vendas",H174=0),"Objetivo não é venda",IF(E174&lt;INV_MIN,"Amostra pequena",IF(H174=0,"Sem compras",IF(I174&lt;BREAKEVEN,"Abaixo do break-even",IF(I174&lt;BREAKEVEN*FATOR_SEG,"Atenção, margem apertada",IF(I174&gt;=ROAS_REF,IF(H174&gt;=COMPRAS_MIN,"Escalar","Promissor, poucas compras"),"Manter e otimizar")))))))</f>
        <v/>
      </c>
    </row>
    <row r="175">
      <c r="A175" s="40" t="n"/>
      <c r="B175" s="32" t="n"/>
      <c r="C175" s="32" t="n"/>
      <c r="D175" s="32" t="n"/>
      <c r="E175" s="55" t="n"/>
      <c r="F175" s="56" t="n"/>
      <c r="G175" s="56" t="n"/>
      <c r="H175" s="56" t="n"/>
      <c r="I175" s="57" t="n"/>
      <c r="J175" s="19">
        <f>IF(E175="","",E175*I175)</f>
        <v/>
      </c>
      <c r="K175" s="19">
        <f>IF(E175="","",IF(H175=0,0,E175/H175))</f>
        <v/>
      </c>
      <c r="L175" s="19">
        <f>IF(E175="","",IF(F175=0,0,E175/F175*1000))</f>
        <v/>
      </c>
      <c r="M175" s="21">
        <f>IF(E175="","",IF(F175=0,0,G175/F175))</f>
        <v/>
      </c>
      <c r="N175" s="19">
        <f>IF(E175="","",IF(G175=0,0,E175/G175))</f>
        <v/>
      </c>
      <c r="O175" s="11">
        <f>IF(E175="","",IF(AND(C175&lt;&gt;"Vendas",H175=0),"Objetivo não é venda",IF(E175&lt;INV_MIN,"Amostra pequena",IF(H175=0,"Sem compras",IF(I175&lt;BREAKEVEN,"Abaixo do break-even",IF(I175&lt;BREAKEVEN*FATOR_SEG,"Atenção, margem apertada",IF(I175&gt;=ROAS_REF,IF(H175&gt;=COMPRAS_MIN,"Escalar","Promissor, poucas compras"),"Manter e otimizar")))))))</f>
        <v/>
      </c>
    </row>
    <row r="176">
      <c r="A176" s="40" t="n"/>
      <c r="B176" s="32" t="n"/>
      <c r="C176" s="32" t="n"/>
      <c r="D176" s="32" t="n"/>
      <c r="E176" s="55" t="n"/>
      <c r="F176" s="56" t="n"/>
      <c r="G176" s="56" t="n"/>
      <c r="H176" s="56" t="n"/>
      <c r="I176" s="57" t="n"/>
      <c r="J176" s="19">
        <f>IF(E176="","",E176*I176)</f>
        <v/>
      </c>
      <c r="K176" s="19">
        <f>IF(E176="","",IF(H176=0,0,E176/H176))</f>
        <v/>
      </c>
      <c r="L176" s="19">
        <f>IF(E176="","",IF(F176=0,0,E176/F176*1000))</f>
        <v/>
      </c>
      <c r="M176" s="21">
        <f>IF(E176="","",IF(F176=0,0,G176/F176))</f>
        <v/>
      </c>
      <c r="N176" s="19">
        <f>IF(E176="","",IF(G176=0,0,E176/G176))</f>
        <v/>
      </c>
      <c r="O176" s="11">
        <f>IF(E176="","",IF(AND(C176&lt;&gt;"Vendas",H176=0),"Objetivo não é venda",IF(E176&lt;INV_MIN,"Amostra pequena",IF(H176=0,"Sem compras",IF(I176&lt;BREAKEVEN,"Abaixo do break-even",IF(I176&lt;BREAKEVEN*FATOR_SEG,"Atenção, margem apertada",IF(I176&gt;=ROAS_REF,IF(H176&gt;=COMPRAS_MIN,"Escalar","Promissor, poucas compras"),"Manter e otimizar")))))))</f>
        <v/>
      </c>
    </row>
    <row r="177">
      <c r="A177" s="40" t="n"/>
      <c r="B177" s="32" t="n"/>
      <c r="C177" s="32" t="n"/>
      <c r="D177" s="32" t="n"/>
      <c r="E177" s="55" t="n"/>
      <c r="F177" s="56" t="n"/>
      <c r="G177" s="56" t="n"/>
      <c r="H177" s="56" t="n"/>
      <c r="I177" s="57" t="n"/>
      <c r="J177" s="19">
        <f>IF(E177="","",E177*I177)</f>
        <v/>
      </c>
      <c r="K177" s="19">
        <f>IF(E177="","",IF(H177=0,0,E177/H177))</f>
        <v/>
      </c>
      <c r="L177" s="19">
        <f>IF(E177="","",IF(F177=0,0,E177/F177*1000))</f>
        <v/>
      </c>
      <c r="M177" s="21">
        <f>IF(E177="","",IF(F177=0,0,G177/F177))</f>
        <v/>
      </c>
      <c r="N177" s="19">
        <f>IF(E177="","",IF(G177=0,0,E177/G177))</f>
        <v/>
      </c>
      <c r="O177" s="11">
        <f>IF(E177="","",IF(AND(C177&lt;&gt;"Vendas",H177=0),"Objetivo não é venda",IF(E177&lt;INV_MIN,"Amostra pequena",IF(H177=0,"Sem compras",IF(I177&lt;BREAKEVEN,"Abaixo do break-even",IF(I177&lt;BREAKEVEN*FATOR_SEG,"Atenção, margem apertada",IF(I177&gt;=ROAS_REF,IF(H177&gt;=COMPRAS_MIN,"Escalar","Promissor, poucas compras"),"Manter e otimizar")))))))</f>
        <v/>
      </c>
    </row>
    <row r="178">
      <c r="A178" s="40" t="n"/>
      <c r="B178" s="32" t="n"/>
      <c r="C178" s="32" t="n"/>
      <c r="D178" s="32" t="n"/>
      <c r="E178" s="55" t="n"/>
      <c r="F178" s="56" t="n"/>
      <c r="G178" s="56" t="n"/>
      <c r="H178" s="56" t="n"/>
      <c r="I178" s="57" t="n"/>
      <c r="J178" s="19">
        <f>IF(E178="","",E178*I178)</f>
        <v/>
      </c>
      <c r="K178" s="19">
        <f>IF(E178="","",IF(H178=0,0,E178/H178))</f>
        <v/>
      </c>
      <c r="L178" s="19">
        <f>IF(E178="","",IF(F178=0,0,E178/F178*1000))</f>
        <v/>
      </c>
      <c r="M178" s="21">
        <f>IF(E178="","",IF(F178=0,0,G178/F178))</f>
        <v/>
      </c>
      <c r="N178" s="19">
        <f>IF(E178="","",IF(G178=0,0,E178/G178))</f>
        <v/>
      </c>
      <c r="O178" s="11">
        <f>IF(E178="","",IF(AND(C178&lt;&gt;"Vendas",H178=0),"Objetivo não é venda",IF(E178&lt;INV_MIN,"Amostra pequena",IF(H178=0,"Sem compras",IF(I178&lt;BREAKEVEN,"Abaixo do break-even",IF(I178&lt;BREAKEVEN*FATOR_SEG,"Atenção, margem apertada",IF(I178&gt;=ROAS_REF,IF(H178&gt;=COMPRAS_MIN,"Escalar","Promissor, poucas compras"),"Manter e otimizar")))))))</f>
        <v/>
      </c>
    </row>
  </sheetData>
  <autoFilter ref="A4:O178"/>
  <conditionalFormatting sqref="O5:O178">
    <cfRule type="expression" priority="1" dxfId="3">
      <formula>ISNUMBER(SEARCH("Escalar",O5))</formula>
    </cfRule>
    <cfRule type="expression" priority="2" dxfId="4">
      <formula>ISNUMBER(SEARCH("Promissor",O5))</formula>
    </cfRule>
    <cfRule type="expression" priority="3" dxfId="5">
      <formula>ISNUMBER(SEARCH("Manter",O5))</formula>
    </cfRule>
    <cfRule type="expression" priority="4" dxfId="0">
      <formula>ISNUMBER(SEARCH("Atenção",O5))</formula>
    </cfRule>
    <cfRule type="expression" priority="5" dxfId="2">
      <formula>ISNUMBER(SEARCH("Abaixo",O5))</formula>
    </cfRule>
    <cfRule type="expression" priority="6" dxfId="2">
      <formula>ISNUMBER(SEARCH("Sem compras",O5))</formula>
    </cfRule>
    <cfRule type="expression" priority="7" dxfId="1">
      <formula>ISNUMBER(SEARCH("Amostra",O5))</formula>
    </cfRule>
    <cfRule type="expression" priority="8" dxfId="1">
      <formula>ISNUMBER(SEARCH("Objetivo",O5))</formula>
    </cfRule>
  </conditionalFormatting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2E75B6"/>
    <outlinePr summaryBelow="1" summaryRight="1"/>
    <pageSetUpPr/>
  </sheetPr>
  <dimension ref="A1:L142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7" customWidth="1" min="3" max="3"/>
    <col width="14" customWidth="1" min="4" max="4"/>
    <col width="12" customWidth="1" min="5" max="5"/>
    <col width="12" customWidth="1" min="6" max="6"/>
    <col width="10" customWidth="1" min="7" max="7"/>
    <col width="10" customWidth="1" min="8" max="8"/>
    <col width="15" customWidth="1" min="9" max="9"/>
    <col width="12" customWidth="1" min="10" max="10"/>
    <col width="10" customWidth="1" min="11" max="11"/>
    <col width="11" customWidth="1" min="12" max="12"/>
  </cols>
  <sheetData>
    <row r="1">
      <c r="A1" s="1" t="inlineStr">
        <is>
          <t>Base diária da conta</t>
        </is>
      </c>
    </row>
    <row r="2">
      <c r="A2" s="2" t="inlineStr">
        <is>
          <t>Uma linha por dia com atividade. Dias sem registro não tiveram investimento nem compras.</t>
        </is>
      </c>
    </row>
    <row r="4" ht="32" customHeight="1">
      <c r="A4" s="7" t="inlineStr">
        <is>
          <t>Data</t>
        </is>
      </c>
      <c r="B4" s="7" t="inlineStr">
        <is>
          <t>Mês</t>
        </is>
      </c>
      <c r="C4" s="7" t="inlineStr">
        <is>
          <t>Dia</t>
        </is>
      </c>
      <c r="D4" s="7" t="inlineStr">
        <is>
          <t>Investimento</t>
        </is>
      </c>
      <c r="E4" s="7" t="inlineStr">
        <is>
          <t>Impressões</t>
        </is>
      </c>
      <c r="F4" s="7" t="inlineStr">
        <is>
          <t>Cliques no link</t>
        </is>
      </c>
      <c r="G4" s="7" t="inlineStr">
        <is>
          <t>Compras</t>
        </is>
      </c>
      <c r="H4" s="7" t="inlineStr">
        <is>
          <t>ROAS Meta</t>
        </is>
      </c>
      <c r="I4" s="7" t="inlineStr">
        <is>
          <t>Receita atribuída</t>
        </is>
      </c>
      <c r="J4" s="7" t="inlineStr">
        <is>
          <t>CPA</t>
        </is>
      </c>
      <c r="K4" s="7" t="inlineStr">
        <is>
          <t>CTR no link</t>
        </is>
      </c>
      <c r="L4" s="7" t="inlineStr">
        <is>
          <t>CPM</t>
        </is>
      </c>
    </row>
    <row r="5">
      <c r="A5" s="54" t="n">
        <v>46204</v>
      </c>
      <c r="B5" s="58">
        <f>IF(A5="","",DATE(YEAR(A5),MONTH(A5),1))</f>
        <v/>
      </c>
      <c r="C5" s="11">
        <f>IF(A5="","",CHOOSE(WEEKDAY(A5,2),"Seg","Ter","Qua","Qui","Sex","Sáb","Dom"))</f>
        <v/>
      </c>
      <c r="D5" s="55" t="n">
        <v>509.13</v>
      </c>
      <c r="E5" s="56" t="n">
        <v>69289</v>
      </c>
      <c r="F5" s="56" t="n">
        <v>1155</v>
      </c>
      <c r="G5" s="56" t="n">
        <v>5</v>
      </c>
      <c r="H5" s="57" t="n">
        <v>0.639974</v>
      </c>
      <c r="I5" s="19">
        <f>IF(A5="","",D5*H5)</f>
        <v/>
      </c>
      <c r="J5" s="19">
        <f>IF(A5="","",IF(G5=0,0,D5/G5))</f>
        <v/>
      </c>
      <c r="K5" s="21">
        <f>IF(A5="","",IF(E5=0,0,F5/E5))</f>
        <v/>
      </c>
      <c r="L5" s="19">
        <f>IF(A5="","",IF(E5=0,0,D5/E5*1000))</f>
        <v/>
      </c>
    </row>
    <row r="6">
      <c r="A6" s="54" t="n">
        <v>46205</v>
      </c>
      <c r="B6" s="58">
        <f>IF(A6="","",DATE(YEAR(A6),MONTH(A6),1))</f>
        <v/>
      </c>
      <c r="C6" s="11">
        <f>IF(A6="","",CHOOSE(WEEKDAY(A6,2),"Seg","Ter","Qua","Qui","Sex","Sáb","Dom"))</f>
        <v/>
      </c>
      <c r="D6" s="55" t="n">
        <v>307.76</v>
      </c>
      <c r="E6" s="56" t="n">
        <v>52060</v>
      </c>
      <c r="F6" s="56" t="n">
        <v>921</v>
      </c>
      <c r="G6" s="56" t="n">
        <v>12</v>
      </c>
      <c r="H6" s="57" t="n">
        <v>0.540811</v>
      </c>
      <c r="I6" s="19">
        <f>IF(A6="","",D6*H6)</f>
        <v/>
      </c>
      <c r="J6" s="19">
        <f>IF(A6="","",IF(G6=0,0,D6/G6))</f>
        <v/>
      </c>
      <c r="K6" s="21">
        <f>IF(A6="","",IF(E6=0,0,F6/E6))</f>
        <v/>
      </c>
      <c r="L6" s="19">
        <f>IF(A6="","",IF(E6=0,0,D6/E6*1000))</f>
        <v/>
      </c>
    </row>
    <row r="7">
      <c r="A7" s="54" t="n">
        <v>46206</v>
      </c>
      <c r="B7" s="58">
        <f>IF(A7="","",DATE(YEAR(A7),MONTH(A7),1))</f>
        <v/>
      </c>
      <c r="C7" s="11">
        <f>IF(A7="","",CHOOSE(WEEKDAY(A7,2),"Seg","Ter","Qua","Qui","Sex","Sáb","Dom"))</f>
        <v/>
      </c>
      <c r="D7" s="55" t="n">
        <v>222.87</v>
      </c>
      <c r="E7" s="56" t="n">
        <v>42781</v>
      </c>
      <c r="F7" s="56" t="n">
        <v>666</v>
      </c>
      <c r="G7" s="56" t="n">
        <v>4</v>
      </c>
      <c r="H7" s="57" t="n">
        <v>0.935254</v>
      </c>
      <c r="I7" s="19">
        <f>IF(A7="","",D7*H7)</f>
        <v/>
      </c>
      <c r="J7" s="19">
        <f>IF(A7="","",IF(G7=0,0,D7/G7))</f>
        <v/>
      </c>
      <c r="K7" s="21">
        <f>IF(A7="","",IF(E7=0,0,F7/E7))</f>
        <v/>
      </c>
      <c r="L7" s="19">
        <f>IF(A7="","",IF(E7=0,0,D7/E7*1000))</f>
        <v/>
      </c>
    </row>
    <row r="8">
      <c r="A8" s="54" t="n">
        <v>46207</v>
      </c>
      <c r="B8" s="58">
        <f>IF(A8="","",DATE(YEAR(A8),MONTH(A8),1))</f>
        <v/>
      </c>
      <c r="C8" s="11">
        <f>IF(A8="","",CHOOSE(WEEKDAY(A8,2),"Seg","Ter","Qua","Qui","Sex","Sáb","Dom"))</f>
        <v/>
      </c>
      <c r="D8" s="55" t="n">
        <v>362.67</v>
      </c>
      <c r="E8" s="56" t="n">
        <v>70554</v>
      </c>
      <c r="F8" s="56" t="n">
        <v>1153</v>
      </c>
      <c r="G8" s="56" t="n">
        <v>5</v>
      </c>
      <c r="H8" s="57" t="n">
        <v>0.785314</v>
      </c>
      <c r="I8" s="19">
        <f>IF(A8="","",D8*H8)</f>
        <v/>
      </c>
      <c r="J8" s="19">
        <f>IF(A8="","",IF(G8=0,0,D8/G8))</f>
        <v/>
      </c>
      <c r="K8" s="21">
        <f>IF(A8="","",IF(E8=0,0,F8/E8))</f>
        <v/>
      </c>
      <c r="L8" s="19">
        <f>IF(A8="","",IF(E8=0,0,D8/E8*1000))</f>
        <v/>
      </c>
    </row>
    <row r="9">
      <c r="A9" s="54" t="n">
        <v>46208</v>
      </c>
      <c r="B9" s="58">
        <f>IF(A9="","",DATE(YEAR(A9),MONTH(A9),1))</f>
        <v/>
      </c>
      <c r="C9" s="11">
        <f>IF(A9="","",CHOOSE(WEEKDAY(A9,2),"Seg","Ter","Qua","Qui","Sex","Sáb","Dom"))</f>
        <v/>
      </c>
      <c r="D9" s="55" t="n">
        <v>276.56</v>
      </c>
      <c r="E9" s="56" t="n">
        <v>57549</v>
      </c>
      <c r="F9" s="56" t="n">
        <v>792</v>
      </c>
      <c r="G9" s="56" t="n">
        <v>1</v>
      </c>
      <c r="H9" s="57" t="n">
        <v>1.402553</v>
      </c>
      <c r="I9" s="19">
        <f>IF(A9="","",D9*H9)</f>
        <v/>
      </c>
      <c r="J9" s="19">
        <f>IF(A9="","",IF(G9=0,0,D9/G9))</f>
        <v/>
      </c>
      <c r="K9" s="21">
        <f>IF(A9="","",IF(E9=0,0,F9/E9))</f>
        <v/>
      </c>
      <c r="L9" s="19">
        <f>IF(A9="","",IF(E9=0,0,D9/E9*1000))</f>
        <v/>
      </c>
    </row>
    <row r="10">
      <c r="A10" s="54" t="n">
        <v>46209</v>
      </c>
      <c r="B10" s="58">
        <f>IF(A10="","",DATE(YEAR(A10),MONTH(A10),1))</f>
        <v/>
      </c>
      <c r="C10" s="11">
        <f>IF(A10="","",CHOOSE(WEEKDAY(A10,2),"Seg","Ter","Qua","Qui","Sex","Sáb","Dom"))</f>
        <v/>
      </c>
      <c r="D10" s="55" t="n">
        <v>355.56</v>
      </c>
      <c r="E10" s="56" t="n">
        <v>64096</v>
      </c>
      <c r="F10" s="56" t="n">
        <v>911</v>
      </c>
      <c r="G10" s="56" t="n">
        <v>14</v>
      </c>
      <c r="H10" s="57" t="n">
        <v>2.203285</v>
      </c>
      <c r="I10" s="19">
        <f>IF(A10="","",D10*H10)</f>
        <v/>
      </c>
      <c r="J10" s="19">
        <f>IF(A10="","",IF(G10=0,0,D10/G10))</f>
        <v/>
      </c>
      <c r="K10" s="21">
        <f>IF(A10="","",IF(E10=0,0,F10/E10))</f>
        <v/>
      </c>
      <c r="L10" s="19">
        <f>IF(A10="","",IF(E10=0,0,D10/E10*1000))</f>
        <v/>
      </c>
    </row>
    <row r="11">
      <c r="A11" s="54" t="n">
        <v>46210</v>
      </c>
      <c r="B11" s="58">
        <f>IF(A11="","",DATE(YEAR(A11),MONTH(A11),1))</f>
        <v/>
      </c>
      <c r="C11" s="11">
        <f>IF(A11="","",CHOOSE(WEEKDAY(A11,2),"Seg","Ter","Qua","Qui","Sex","Sáb","Dom"))</f>
        <v/>
      </c>
      <c r="D11" s="55" t="n">
        <v>358.92</v>
      </c>
      <c r="E11" s="56" t="n">
        <v>55072</v>
      </c>
      <c r="F11" s="56" t="n">
        <v>705</v>
      </c>
      <c r="G11" s="56" t="n">
        <v>25</v>
      </c>
      <c r="H11" s="57" t="n">
        <v>1.051488</v>
      </c>
      <c r="I11" s="19">
        <f>IF(A11="","",D11*H11)</f>
        <v/>
      </c>
      <c r="J11" s="19">
        <f>IF(A11="","",IF(G11=0,0,D11/G11))</f>
        <v/>
      </c>
      <c r="K11" s="21">
        <f>IF(A11="","",IF(E11=0,0,F11/E11))</f>
        <v/>
      </c>
      <c r="L11" s="19">
        <f>IF(A11="","",IF(E11=0,0,D11/E11*1000))</f>
        <v/>
      </c>
    </row>
    <row r="12">
      <c r="A12" s="54" t="n">
        <v>46211</v>
      </c>
      <c r="B12" s="58">
        <f>IF(A12="","",DATE(YEAR(A12),MONTH(A12),1))</f>
        <v/>
      </c>
      <c r="C12" s="11">
        <f>IF(A12="","",CHOOSE(WEEKDAY(A12,2),"Seg","Ter","Qua","Qui","Sex","Sáb","Dom"))</f>
        <v/>
      </c>
      <c r="D12" s="55" t="n">
        <v>201.64</v>
      </c>
      <c r="E12" s="56" t="n">
        <v>39470</v>
      </c>
      <c r="F12" s="56" t="n">
        <v>468</v>
      </c>
      <c r="G12" s="56" t="n">
        <v>41</v>
      </c>
      <c r="H12" s="57" t="n">
        <v>0.737007</v>
      </c>
      <c r="I12" s="19">
        <f>IF(A12="","",D12*H12)</f>
        <v/>
      </c>
      <c r="J12" s="19">
        <f>IF(A12="","",IF(G12=0,0,D12/G12))</f>
        <v/>
      </c>
      <c r="K12" s="21">
        <f>IF(A12="","",IF(E12=0,0,F12/E12))</f>
        <v/>
      </c>
      <c r="L12" s="19">
        <f>IF(A12="","",IF(E12=0,0,D12/E12*1000))</f>
        <v/>
      </c>
    </row>
    <row r="13">
      <c r="A13" s="54" t="n">
        <v>46212</v>
      </c>
      <c r="B13" s="58">
        <f>IF(A13="","",DATE(YEAR(A13),MONTH(A13),1))</f>
        <v/>
      </c>
      <c r="C13" s="11">
        <f>IF(A13="","",CHOOSE(WEEKDAY(A13,2),"Seg","Ter","Qua","Qui","Sex","Sáb","Dom"))</f>
        <v/>
      </c>
      <c r="D13" s="55" t="n">
        <v>201.02</v>
      </c>
      <c r="E13" s="56" t="n">
        <v>41198</v>
      </c>
      <c r="F13" s="56" t="n">
        <v>564</v>
      </c>
      <c r="G13" s="56" t="n">
        <v>24</v>
      </c>
      <c r="H13" s="57" t="n">
        <v>2.751965</v>
      </c>
      <c r="I13" s="19">
        <f>IF(A13="","",D13*H13)</f>
        <v/>
      </c>
      <c r="J13" s="19">
        <f>IF(A13="","",IF(G13=0,0,D13/G13))</f>
        <v/>
      </c>
      <c r="K13" s="21">
        <f>IF(A13="","",IF(E13=0,0,F13/E13))</f>
        <v/>
      </c>
      <c r="L13" s="19">
        <f>IF(A13="","",IF(E13=0,0,D13/E13*1000))</f>
        <v/>
      </c>
    </row>
    <row r="14">
      <c r="A14" s="54" t="n">
        <v>46213</v>
      </c>
      <c r="B14" s="58">
        <f>IF(A14="","",DATE(YEAR(A14),MONTH(A14),1))</f>
        <v/>
      </c>
      <c r="C14" s="11">
        <f>IF(A14="","",CHOOSE(WEEKDAY(A14,2),"Seg","Ter","Qua","Qui","Sex","Sáb","Dom"))</f>
        <v/>
      </c>
      <c r="D14" s="55" t="n">
        <v>241.1</v>
      </c>
      <c r="E14" s="56" t="n">
        <v>45160</v>
      </c>
      <c r="F14" s="56" t="n">
        <v>623</v>
      </c>
      <c r="G14" s="56" t="n">
        <v>48</v>
      </c>
      <c r="H14" s="57" t="n">
        <v>51.891124</v>
      </c>
      <c r="I14" s="19">
        <f>IF(A14="","",D14*H14)</f>
        <v/>
      </c>
      <c r="J14" s="19">
        <f>IF(A14="","",IF(G14=0,0,D14/G14))</f>
        <v/>
      </c>
      <c r="K14" s="21">
        <f>IF(A14="","",IF(E14=0,0,F14/E14))</f>
        <v/>
      </c>
      <c r="L14" s="19">
        <f>IF(A14="","",IF(E14=0,0,D14/E14*1000))</f>
        <v/>
      </c>
    </row>
    <row r="15">
      <c r="A15" s="54" t="n">
        <v>46214</v>
      </c>
      <c r="B15" s="58">
        <f>IF(A15="","",DATE(YEAR(A15),MONTH(A15),1))</f>
        <v/>
      </c>
      <c r="C15" s="11">
        <f>IF(A15="","",CHOOSE(WEEKDAY(A15,2),"Seg","Ter","Qua","Qui","Sex","Sáb","Dom"))</f>
        <v/>
      </c>
      <c r="D15" s="55" t="n">
        <v>238.64</v>
      </c>
      <c r="E15" s="56" t="n">
        <v>48485</v>
      </c>
      <c r="F15" s="56" t="n">
        <v>698</v>
      </c>
      <c r="G15" s="56" t="n">
        <v>14</v>
      </c>
      <c r="H15" s="57" t="n">
        <v>8.921388</v>
      </c>
      <c r="I15" s="19">
        <f>IF(A15="","",D15*H15)</f>
        <v/>
      </c>
      <c r="J15" s="19">
        <f>IF(A15="","",IF(G15=0,0,D15/G15))</f>
        <v/>
      </c>
      <c r="K15" s="21">
        <f>IF(A15="","",IF(E15=0,0,F15/E15))</f>
        <v/>
      </c>
      <c r="L15" s="19">
        <f>IF(A15="","",IF(E15=0,0,D15/E15*1000))</f>
        <v/>
      </c>
    </row>
    <row r="16">
      <c r="A16" s="54" t="n">
        <v>46215</v>
      </c>
      <c r="B16" s="58">
        <f>IF(A16="","",DATE(YEAR(A16),MONTH(A16),1))</f>
        <v/>
      </c>
      <c r="C16" s="11">
        <f>IF(A16="","",CHOOSE(WEEKDAY(A16,2),"Seg","Ter","Qua","Qui","Sex","Sáb","Dom"))</f>
        <v/>
      </c>
      <c r="D16" s="55" t="n">
        <v>279.83</v>
      </c>
      <c r="E16" s="56" t="n">
        <v>64541</v>
      </c>
      <c r="F16" s="56" t="n">
        <v>923</v>
      </c>
      <c r="G16" s="56" t="n">
        <v>6</v>
      </c>
      <c r="H16" s="57" t="n">
        <v>3.143301</v>
      </c>
      <c r="I16" s="19">
        <f>IF(A16="","",D16*H16)</f>
        <v/>
      </c>
      <c r="J16" s="19">
        <f>IF(A16="","",IF(G16=0,0,D16/G16))</f>
        <v/>
      </c>
      <c r="K16" s="21">
        <f>IF(A16="","",IF(E16=0,0,F16/E16))</f>
        <v/>
      </c>
      <c r="L16" s="19">
        <f>IF(A16="","",IF(E16=0,0,D16/E16*1000))</f>
        <v/>
      </c>
    </row>
    <row r="17">
      <c r="A17" s="54" t="n">
        <v>46216</v>
      </c>
      <c r="B17" s="58">
        <f>IF(A17="","",DATE(YEAR(A17),MONTH(A17),1))</f>
        <v/>
      </c>
      <c r="C17" s="11">
        <f>IF(A17="","",CHOOSE(WEEKDAY(A17,2),"Seg","Ter","Qua","Qui","Sex","Sáb","Dom"))</f>
        <v/>
      </c>
      <c r="D17" s="55" t="n">
        <v>319.03</v>
      </c>
      <c r="E17" s="56" t="n">
        <v>61353</v>
      </c>
      <c r="F17" s="56" t="n">
        <v>941</v>
      </c>
      <c r="G17" s="56" t="n">
        <v>23</v>
      </c>
      <c r="H17" s="57" t="n">
        <v>5.485722</v>
      </c>
      <c r="I17" s="19">
        <f>IF(A17="","",D17*H17)</f>
        <v/>
      </c>
      <c r="J17" s="19">
        <f>IF(A17="","",IF(G17=0,0,D17/G17))</f>
        <v/>
      </c>
      <c r="K17" s="21">
        <f>IF(A17="","",IF(E17=0,0,F17/E17))</f>
        <v/>
      </c>
      <c r="L17" s="19">
        <f>IF(A17="","",IF(E17=0,0,D17/E17*1000))</f>
        <v/>
      </c>
    </row>
    <row r="18">
      <c r="A18" s="54" t="n">
        <v>46217</v>
      </c>
      <c r="B18" s="58">
        <f>IF(A18="","",DATE(YEAR(A18),MONTH(A18),1))</f>
        <v/>
      </c>
      <c r="C18" s="11">
        <f>IF(A18="","",CHOOSE(WEEKDAY(A18,2),"Seg","Ter","Qua","Qui","Sex","Sáb","Dom"))</f>
        <v/>
      </c>
      <c r="D18" s="55" t="n">
        <v>432.82</v>
      </c>
      <c r="E18" s="56" t="n">
        <v>109436</v>
      </c>
      <c r="F18" s="56" t="n">
        <v>1410</v>
      </c>
      <c r="G18" s="56" t="n">
        <v>16</v>
      </c>
      <c r="H18" s="57" t="n">
        <v>2.016982</v>
      </c>
      <c r="I18" s="19">
        <f>IF(A18="","",D18*H18)</f>
        <v/>
      </c>
      <c r="J18" s="19">
        <f>IF(A18="","",IF(G18=0,0,D18/G18))</f>
        <v/>
      </c>
      <c r="K18" s="21">
        <f>IF(A18="","",IF(E18=0,0,F18/E18))</f>
        <v/>
      </c>
      <c r="L18" s="19">
        <f>IF(A18="","",IF(E18=0,0,D18/E18*1000))</f>
        <v/>
      </c>
    </row>
    <row r="19">
      <c r="A19" s="54" t="n">
        <v>46218</v>
      </c>
      <c r="B19" s="58">
        <f>IF(A19="","",DATE(YEAR(A19),MONTH(A19),1))</f>
        <v/>
      </c>
      <c r="C19" s="11">
        <f>IF(A19="","",CHOOSE(WEEKDAY(A19,2),"Seg","Ter","Qua","Qui","Sex","Sáb","Dom"))</f>
        <v/>
      </c>
      <c r="D19" s="55" t="n">
        <v>508.63</v>
      </c>
      <c r="E19" s="56" t="n">
        <v>89390</v>
      </c>
      <c r="F19" s="56" t="n">
        <v>1713</v>
      </c>
      <c r="G19" s="56" t="n">
        <v>42</v>
      </c>
      <c r="H19" s="57" t="n">
        <v>8.866562999999999</v>
      </c>
      <c r="I19" s="19">
        <f>IF(A19="","",D19*H19)</f>
        <v/>
      </c>
      <c r="J19" s="19">
        <f>IF(A19="","",IF(G19=0,0,D19/G19))</f>
        <v/>
      </c>
      <c r="K19" s="21">
        <f>IF(A19="","",IF(E19=0,0,F19/E19))</f>
        <v/>
      </c>
      <c r="L19" s="19">
        <f>IF(A19="","",IF(E19=0,0,D19/E19*1000))</f>
        <v/>
      </c>
    </row>
    <row r="20">
      <c r="A20" s="54" t="n">
        <v>46219</v>
      </c>
      <c r="B20" s="58">
        <f>IF(A20="","",DATE(YEAR(A20),MONTH(A20),1))</f>
        <v/>
      </c>
      <c r="C20" s="11">
        <f>IF(A20="","",CHOOSE(WEEKDAY(A20,2),"Seg","Ter","Qua","Qui","Sex","Sáb","Dom"))</f>
        <v/>
      </c>
      <c r="D20" s="55" t="n">
        <v>542.63</v>
      </c>
      <c r="E20" s="56" t="n">
        <v>87617</v>
      </c>
      <c r="F20" s="56" t="n">
        <v>1751</v>
      </c>
      <c r="G20" s="56" t="n">
        <v>7</v>
      </c>
      <c r="H20" s="57" t="n">
        <v>1.621178</v>
      </c>
      <c r="I20" s="19">
        <f>IF(A20="","",D20*H20)</f>
        <v/>
      </c>
      <c r="J20" s="19">
        <f>IF(A20="","",IF(G20=0,0,D20/G20))</f>
        <v/>
      </c>
      <c r="K20" s="21">
        <f>IF(A20="","",IF(E20=0,0,F20/E20))</f>
        <v/>
      </c>
      <c r="L20" s="19">
        <f>IF(A20="","",IF(E20=0,0,D20/E20*1000))</f>
        <v/>
      </c>
    </row>
    <row r="21">
      <c r="A21" s="54" t="n">
        <v>46220</v>
      </c>
      <c r="B21" s="58">
        <f>IF(A21="","",DATE(YEAR(A21),MONTH(A21),1))</f>
        <v/>
      </c>
      <c r="C21" s="11">
        <f>IF(A21="","",CHOOSE(WEEKDAY(A21,2),"Seg","Ter","Qua","Qui","Sex","Sáb","Dom"))</f>
        <v/>
      </c>
      <c r="D21" s="55" t="n">
        <v>485.85</v>
      </c>
      <c r="E21" s="56" t="n">
        <v>77696</v>
      </c>
      <c r="F21" s="56" t="n">
        <v>1660</v>
      </c>
      <c r="G21" s="56" t="n">
        <v>17</v>
      </c>
      <c r="H21" s="57" t="n">
        <v>2.967212</v>
      </c>
      <c r="I21" s="19">
        <f>IF(A21="","",D21*H21)</f>
        <v/>
      </c>
      <c r="J21" s="19">
        <f>IF(A21="","",IF(G21=0,0,D21/G21))</f>
        <v/>
      </c>
      <c r="K21" s="21">
        <f>IF(A21="","",IF(E21=0,0,F21/E21))</f>
        <v/>
      </c>
      <c r="L21" s="19">
        <f>IF(A21="","",IF(E21=0,0,D21/E21*1000))</f>
        <v/>
      </c>
    </row>
    <row r="22">
      <c r="A22" s="54" t="n">
        <v>46221</v>
      </c>
      <c r="B22" s="58">
        <f>IF(A22="","",DATE(YEAR(A22),MONTH(A22),1))</f>
        <v/>
      </c>
      <c r="C22" s="11">
        <f>IF(A22="","",CHOOSE(WEEKDAY(A22,2),"Seg","Ter","Qua","Qui","Sex","Sáb","Dom"))</f>
        <v/>
      </c>
      <c r="D22" s="55" t="n">
        <v>574.59</v>
      </c>
      <c r="E22" s="56" t="n">
        <v>81323</v>
      </c>
      <c r="F22" s="56" t="n">
        <v>1891</v>
      </c>
      <c r="G22" s="56" t="n">
        <v>7</v>
      </c>
      <c r="H22" s="57" t="n">
        <v>1.340504</v>
      </c>
      <c r="I22" s="19">
        <f>IF(A22="","",D22*H22)</f>
        <v/>
      </c>
      <c r="J22" s="19">
        <f>IF(A22="","",IF(G22=0,0,D22/G22))</f>
        <v/>
      </c>
      <c r="K22" s="21">
        <f>IF(A22="","",IF(E22=0,0,F22/E22))</f>
        <v/>
      </c>
      <c r="L22" s="19">
        <f>IF(A22="","",IF(E22=0,0,D22/E22*1000))</f>
        <v/>
      </c>
    </row>
    <row r="23">
      <c r="A23" s="54" t="n">
        <v>46222</v>
      </c>
      <c r="B23" s="58">
        <f>IF(A23="","",DATE(YEAR(A23),MONTH(A23),1))</f>
        <v/>
      </c>
      <c r="C23" s="11">
        <f>IF(A23="","",CHOOSE(WEEKDAY(A23,2),"Seg","Ter","Qua","Qui","Sex","Sáb","Dom"))</f>
        <v/>
      </c>
      <c r="D23" s="55" t="n">
        <v>588.88</v>
      </c>
      <c r="E23" s="56" t="n">
        <v>80479</v>
      </c>
      <c r="F23" s="56" t="n">
        <v>2200</v>
      </c>
      <c r="G23" s="56" t="n">
        <v>9</v>
      </c>
      <c r="H23" s="57" t="n">
        <v>3.910168</v>
      </c>
      <c r="I23" s="19">
        <f>IF(A23="","",D23*H23)</f>
        <v/>
      </c>
      <c r="J23" s="19">
        <f>IF(A23="","",IF(G23=0,0,D23/G23))</f>
        <v/>
      </c>
      <c r="K23" s="21">
        <f>IF(A23="","",IF(E23=0,0,F23/E23))</f>
        <v/>
      </c>
      <c r="L23" s="19">
        <f>IF(A23="","",IF(E23=0,0,D23/E23*1000))</f>
        <v/>
      </c>
    </row>
    <row r="24">
      <c r="A24" s="54" t="n">
        <v>46223</v>
      </c>
      <c r="B24" s="58">
        <f>IF(A24="","",DATE(YEAR(A24),MONTH(A24),1))</f>
        <v/>
      </c>
      <c r="C24" s="11">
        <f>IF(A24="","",CHOOSE(WEEKDAY(A24,2),"Seg","Ter","Qua","Qui","Sex","Sáb","Dom"))</f>
        <v/>
      </c>
      <c r="D24" s="55" t="n">
        <v>892.1900000000001</v>
      </c>
      <c r="E24" s="56" t="n">
        <v>99601</v>
      </c>
      <c r="F24" s="56" t="n">
        <v>3835</v>
      </c>
      <c r="G24" s="56" t="n">
        <v>108</v>
      </c>
      <c r="H24" s="57" t="n">
        <v>36.388841</v>
      </c>
      <c r="I24" s="19">
        <f>IF(A24="","",D24*H24)</f>
        <v/>
      </c>
      <c r="J24" s="19">
        <f>IF(A24="","",IF(G24=0,0,D24/G24))</f>
        <v/>
      </c>
      <c r="K24" s="21">
        <f>IF(A24="","",IF(E24=0,0,F24/E24))</f>
        <v/>
      </c>
      <c r="L24" s="19">
        <f>IF(A24="","",IF(E24=0,0,D24/E24*1000))</f>
        <v/>
      </c>
    </row>
    <row r="25">
      <c r="A25" s="54" t="n">
        <v>46224</v>
      </c>
      <c r="B25" s="58">
        <f>IF(A25="","",DATE(YEAR(A25),MONTH(A25),1))</f>
        <v/>
      </c>
      <c r="C25" s="11">
        <f>IF(A25="","",CHOOSE(WEEKDAY(A25,2),"Seg","Ter","Qua","Qui","Sex","Sáb","Dom"))</f>
        <v/>
      </c>
      <c r="D25" s="55" t="n">
        <v>673.79</v>
      </c>
      <c r="E25" s="56" t="n">
        <v>68997</v>
      </c>
      <c r="F25" s="56" t="n">
        <v>1623</v>
      </c>
      <c r="G25" s="56" t="n">
        <v>29</v>
      </c>
      <c r="H25" s="57" t="n">
        <v>6.879695</v>
      </c>
      <c r="I25" s="19">
        <f>IF(A25="","",D25*H25)</f>
        <v/>
      </c>
      <c r="J25" s="19">
        <f>IF(A25="","",IF(G25=0,0,D25/G25))</f>
        <v/>
      </c>
      <c r="K25" s="21">
        <f>IF(A25="","",IF(E25=0,0,F25/E25))</f>
        <v/>
      </c>
      <c r="L25" s="19">
        <f>IF(A25="","",IF(E25=0,0,D25/E25*1000))</f>
        <v/>
      </c>
    </row>
    <row r="26">
      <c r="A26" s="54" t="n">
        <v>46225</v>
      </c>
      <c r="B26" s="58">
        <f>IF(A26="","",DATE(YEAR(A26),MONTH(A26),1))</f>
        <v/>
      </c>
      <c r="C26" s="11">
        <f>IF(A26="","",CHOOSE(WEEKDAY(A26,2),"Seg","Ter","Qua","Qui","Sex","Sáb","Dom"))</f>
        <v/>
      </c>
      <c r="D26" s="55" t="n">
        <v>841.99</v>
      </c>
      <c r="E26" s="56" t="n">
        <v>85066</v>
      </c>
      <c r="F26" s="56" t="n">
        <v>1975</v>
      </c>
      <c r="G26" s="56" t="n">
        <v>39</v>
      </c>
      <c r="H26" s="57" t="n">
        <v>5.692336</v>
      </c>
      <c r="I26" s="19">
        <f>IF(A26="","",D26*H26)</f>
        <v/>
      </c>
      <c r="J26" s="19">
        <f>IF(A26="","",IF(G26=0,0,D26/G26))</f>
        <v/>
      </c>
      <c r="K26" s="21">
        <f>IF(A26="","",IF(E26=0,0,F26/E26))</f>
        <v/>
      </c>
      <c r="L26" s="19">
        <f>IF(A26="","",IF(E26=0,0,D26/E26*1000))</f>
        <v/>
      </c>
    </row>
    <row r="27">
      <c r="A27" s="54" t="n">
        <v>46226</v>
      </c>
      <c r="B27" s="58">
        <f>IF(A27="","",DATE(YEAR(A27),MONTH(A27),1))</f>
        <v/>
      </c>
      <c r="C27" s="11">
        <f>IF(A27="","",CHOOSE(WEEKDAY(A27,2),"Seg","Ter","Qua","Qui","Sex","Sáb","Dom"))</f>
        <v/>
      </c>
      <c r="D27" s="55" t="n">
        <v>799.84</v>
      </c>
      <c r="E27" s="56" t="n">
        <v>87080</v>
      </c>
      <c r="F27" s="56" t="n">
        <v>1942</v>
      </c>
      <c r="G27" s="56" t="n">
        <v>36</v>
      </c>
      <c r="H27" s="57" t="n">
        <v>7.218056</v>
      </c>
      <c r="I27" s="19">
        <f>IF(A27="","",D27*H27)</f>
        <v/>
      </c>
      <c r="J27" s="19">
        <f>IF(A27="","",IF(G27=0,0,D27/G27))</f>
        <v/>
      </c>
      <c r="K27" s="21">
        <f>IF(A27="","",IF(E27=0,0,F27/E27))</f>
        <v/>
      </c>
      <c r="L27" s="19">
        <f>IF(A27="","",IF(E27=0,0,D27/E27*1000))</f>
        <v/>
      </c>
    </row>
    <row r="28">
      <c r="A28" s="54" t="n">
        <v>46227</v>
      </c>
      <c r="B28" s="58">
        <f>IF(A28="","",DATE(YEAR(A28),MONTH(A28),1))</f>
        <v/>
      </c>
      <c r="C28" s="11">
        <f>IF(A28="","",CHOOSE(WEEKDAY(A28,2),"Seg","Ter","Qua","Qui","Sex","Sáb","Dom"))</f>
        <v/>
      </c>
      <c r="D28" s="55" t="n">
        <v>1312.33</v>
      </c>
      <c r="E28" s="56" t="n">
        <v>120533</v>
      </c>
      <c r="F28" s="56" t="n">
        <v>2334</v>
      </c>
      <c r="G28" s="56" t="n">
        <v>34</v>
      </c>
      <c r="H28" s="57" t="n">
        <v>5.144697</v>
      </c>
      <c r="I28" s="19">
        <f>IF(A28="","",D28*H28)</f>
        <v/>
      </c>
      <c r="J28" s="19">
        <f>IF(A28="","",IF(G28=0,0,D28/G28))</f>
        <v/>
      </c>
      <c r="K28" s="21">
        <f>IF(A28="","",IF(E28=0,0,F28/E28))</f>
        <v/>
      </c>
      <c r="L28" s="19">
        <f>IF(A28="","",IF(E28=0,0,D28/E28*1000))</f>
        <v/>
      </c>
    </row>
    <row r="29">
      <c r="A29" s="54" t="n">
        <v>46228</v>
      </c>
      <c r="B29" s="58">
        <f>IF(A29="","",DATE(YEAR(A29),MONTH(A29),1))</f>
        <v/>
      </c>
      <c r="C29" s="11">
        <f>IF(A29="","",CHOOSE(WEEKDAY(A29,2),"Seg","Ter","Qua","Qui","Sex","Sáb","Dom"))</f>
        <v/>
      </c>
      <c r="D29" s="55" t="n">
        <v>1633.93</v>
      </c>
      <c r="E29" s="56" t="n">
        <v>146510</v>
      </c>
      <c r="F29" s="56" t="n">
        <v>3126</v>
      </c>
      <c r="G29" s="56" t="n">
        <v>47</v>
      </c>
      <c r="H29" s="57" t="n">
        <v>4.09561</v>
      </c>
      <c r="I29" s="19">
        <f>IF(A29="","",D29*H29)</f>
        <v/>
      </c>
      <c r="J29" s="19">
        <f>IF(A29="","",IF(G29=0,0,D29/G29))</f>
        <v/>
      </c>
      <c r="K29" s="21">
        <f>IF(A29="","",IF(E29=0,0,F29/E29))</f>
        <v/>
      </c>
      <c r="L29" s="19">
        <f>IF(A29="","",IF(E29=0,0,D29/E29*1000))</f>
        <v/>
      </c>
    </row>
    <row r="30">
      <c r="A30" s="54" t="n">
        <v>46229</v>
      </c>
      <c r="B30" s="58">
        <f>IF(A30="","",DATE(YEAR(A30),MONTH(A30),1))</f>
        <v/>
      </c>
      <c r="C30" s="11">
        <f>IF(A30="","",CHOOSE(WEEKDAY(A30,2),"Seg","Ter","Qua","Qui","Sex","Sáb","Dom"))</f>
        <v/>
      </c>
      <c r="D30" s="55" t="n">
        <v>1485.15</v>
      </c>
      <c r="E30" s="56" t="n">
        <v>146847</v>
      </c>
      <c r="F30" s="56" t="n">
        <v>2756</v>
      </c>
      <c r="G30" s="56" t="n">
        <v>29</v>
      </c>
      <c r="H30" s="57" t="n">
        <v>2.103559</v>
      </c>
      <c r="I30" s="19">
        <f>IF(A30="","",D30*H30)</f>
        <v/>
      </c>
      <c r="J30" s="19">
        <f>IF(A30="","",IF(G30=0,0,D30/G30))</f>
        <v/>
      </c>
      <c r="K30" s="21">
        <f>IF(A30="","",IF(E30=0,0,F30/E30))</f>
        <v/>
      </c>
      <c r="L30" s="19">
        <f>IF(A30="","",IF(E30=0,0,D30/E30*1000))</f>
        <v/>
      </c>
    </row>
    <row r="31">
      <c r="A31" s="54" t="n">
        <v>46230</v>
      </c>
      <c r="B31" s="58">
        <f>IF(A31="","",DATE(YEAR(A31),MONTH(A31),1))</f>
        <v/>
      </c>
      <c r="C31" s="11">
        <f>IF(A31="","",CHOOSE(WEEKDAY(A31,2),"Seg","Ter","Qua","Qui","Sex","Sáb","Dom"))</f>
        <v/>
      </c>
      <c r="D31" s="55" t="n">
        <v>1449.55</v>
      </c>
      <c r="E31" s="56" t="n">
        <v>134352</v>
      </c>
      <c r="F31" s="56" t="n">
        <v>2314</v>
      </c>
      <c r="G31" s="56" t="n">
        <v>38</v>
      </c>
      <c r="H31" s="57" t="n">
        <v>1.552972</v>
      </c>
      <c r="I31" s="19">
        <f>IF(A31="","",D31*H31)</f>
        <v/>
      </c>
      <c r="J31" s="19">
        <f>IF(A31="","",IF(G31=0,0,D31/G31))</f>
        <v/>
      </c>
      <c r="K31" s="21">
        <f>IF(A31="","",IF(E31=0,0,F31/E31))</f>
        <v/>
      </c>
      <c r="L31" s="19">
        <f>IF(A31="","",IF(E31=0,0,D31/E31*1000))</f>
        <v/>
      </c>
    </row>
    <row r="32">
      <c r="A32" s="54" t="n">
        <v>46231</v>
      </c>
      <c r="B32" s="58">
        <f>IF(A32="","",DATE(YEAR(A32),MONTH(A32),1))</f>
        <v/>
      </c>
      <c r="C32" s="11">
        <f>IF(A32="","",CHOOSE(WEEKDAY(A32,2),"Seg","Ter","Qua","Qui","Sex","Sáb","Dom"))</f>
        <v/>
      </c>
      <c r="D32" s="55" t="n">
        <v>1560.54</v>
      </c>
      <c r="E32" s="56" t="n">
        <v>151792</v>
      </c>
      <c r="F32" s="56" t="n">
        <v>2665</v>
      </c>
      <c r="G32" s="56" t="n">
        <v>72</v>
      </c>
      <c r="H32" s="57" t="n">
        <v>11.463846</v>
      </c>
      <c r="I32" s="19">
        <f>IF(A32="","",D32*H32)</f>
        <v/>
      </c>
      <c r="J32" s="19">
        <f>IF(A32="","",IF(G32=0,0,D32/G32))</f>
        <v/>
      </c>
      <c r="K32" s="21">
        <f>IF(A32="","",IF(E32=0,0,F32/E32))</f>
        <v/>
      </c>
      <c r="L32" s="19">
        <f>IF(A32="","",IF(E32=0,0,D32/E32*1000))</f>
        <v/>
      </c>
    </row>
    <row r="33">
      <c r="A33" s="54" t="n">
        <v>46232</v>
      </c>
      <c r="B33" s="58">
        <f>IF(A33="","",DATE(YEAR(A33),MONTH(A33),1))</f>
        <v/>
      </c>
      <c r="C33" s="11">
        <f>IF(A33="","",CHOOSE(WEEKDAY(A33,2),"Seg","Ter","Qua","Qui","Sex","Sáb","Dom"))</f>
        <v/>
      </c>
      <c r="D33" s="55" t="n">
        <v>2923.27</v>
      </c>
      <c r="E33" s="56" t="n">
        <v>223516</v>
      </c>
      <c r="F33" s="56" t="n">
        <v>4452</v>
      </c>
      <c r="G33" s="56" t="n">
        <v>94</v>
      </c>
      <c r="H33" s="57" t="n">
        <v>0.830471</v>
      </c>
      <c r="I33" s="19">
        <f>IF(A33="","",D33*H33)</f>
        <v/>
      </c>
      <c r="J33" s="19">
        <f>IF(A33="","",IF(G33=0,0,D33/G33))</f>
        <v/>
      </c>
      <c r="K33" s="21">
        <f>IF(A33="","",IF(E33=0,0,F33/E33))</f>
        <v/>
      </c>
      <c r="L33" s="19">
        <f>IF(A33="","",IF(E33=0,0,D33/E33*1000))</f>
        <v/>
      </c>
    </row>
    <row r="34">
      <c r="A34" s="54" t="n">
        <v>46233</v>
      </c>
      <c r="B34" s="58">
        <f>IF(A34="","",DATE(YEAR(A34),MONTH(A34),1))</f>
        <v/>
      </c>
      <c r="C34" s="11">
        <f>IF(A34="","",CHOOSE(WEEKDAY(A34,2),"Seg","Ter","Qua","Qui","Sex","Sáb","Dom"))</f>
        <v/>
      </c>
      <c r="D34" s="55" t="n">
        <v>3443.48</v>
      </c>
      <c r="E34" s="56" t="n">
        <v>235545</v>
      </c>
      <c r="F34" s="56" t="n">
        <v>4362</v>
      </c>
      <c r="G34" s="56" t="n">
        <v>256</v>
      </c>
      <c r="H34" s="57" t="n">
        <v>11.230485</v>
      </c>
      <c r="I34" s="19">
        <f>IF(A34="","",D34*H34)</f>
        <v/>
      </c>
      <c r="J34" s="19">
        <f>IF(A34="","",IF(G34=0,0,D34/G34))</f>
        <v/>
      </c>
      <c r="K34" s="21">
        <f>IF(A34="","",IF(E34=0,0,F34/E34))</f>
        <v/>
      </c>
      <c r="L34" s="19">
        <f>IF(A34="","",IF(E34=0,0,D34/E34*1000))</f>
        <v/>
      </c>
    </row>
    <row r="35">
      <c r="A35" s="54" t="n">
        <v>46234</v>
      </c>
      <c r="B35" s="58">
        <f>IF(A35="","",DATE(YEAR(A35),MONTH(A35),1))</f>
        <v/>
      </c>
      <c r="C35" s="11">
        <f>IF(A35="","",CHOOSE(WEEKDAY(A35,2),"Seg","Ter","Qua","Qui","Sex","Sáb","Dom"))</f>
        <v/>
      </c>
      <c r="D35" s="55" t="n">
        <v>5453.25</v>
      </c>
      <c r="E35" s="56" t="n">
        <v>318041</v>
      </c>
      <c r="F35" s="56" t="n">
        <v>5859</v>
      </c>
      <c r="G35" s="56" t="n">
        <v>81</v>
      </c>
      <c r="H35" s="57" t="n">
        <v>0.893979</v>
      </c>
      <c r="I35" s="19">
        <f>IF(A35="","",D35*H35)</f>
        <v/>
      </c>
      <c r="J35" s="19">
        <f>IF(A35="","",IF(G35=0,0,D35/G35))</f>
        <v/>
      </c>
      <c r="K35" s="21">
        <f>IF(A35="","",IF(E35=0,0,F35/E35))</f>
        <v/>
      </c>
      <c r="L35" s="19">
        <f>IF(A35="","",IF(E35=0,0,D35/E35*1000))</f>
        <v/>
      </c>
    </row>
    <row r="36">
      <c r="A36" s="54" t="n">
        <v>46235</v>
      </c>
      <c r="B36" s="58">
        <f>IF(A36="","",DATE(YEAR(A36),MONTH(A36),1))</f>
        <v/>
      </c>
      <c r="C36" s="11">
        <f>IF(A36="","",CHOOSE(WEEKDAY(A36,2),"Seg","Ter","Qua","Qui","Sex","Sáb","Dom"))</f>
        <v/>
      </c>
      <c r="D36" s="55" t="n">
        <v>6986.92</v>
      </c>
      <c r="E36" s="56" t="n">
        <v>496905</v>
      </c>
      <c r="F36" s="56" t="n">
        <v>7284</v>
      </c>
      <c r="G36" s="56" t="n">
        <v>67</v>
      </c>
      <c r="H36" s="57" t="n">
        <v>0.920872</v>
      </c>
      <c r="I36" s="19">
        <f>IF(A36="","",D36*H36)</f>
        <v/>
      </c>
      <c r="J36" s="19">
        <f>IF(A36="","",IF(G36=0,0,D36/G36))</f>
        <v/>
      </c>
      <c r="K36" s="21">
        <f>IF(A36="","",IF(E36=0,0,F36/E36))</f>
        <v/>
      </c>
      <c r="L36" s="19">
        <f>IF(A36="","",IF(E36=0,0,D36/E36*1000))</f>
        <v/>
      </c>
    </row>
    <row r="37">
      <c r="A37" s="54" t="n">
        <v>46236</v>
      </c>
      <c r="B37" s="58">
        <f>IF(A37="","",DATE(YEAR(A37),MONTH(A37),1))</f>
        <v/>
      </c>
      <c r="C37" s="11">
        <f>IF(A37="","",CHOOSE(WEEKDAY(A37,2),"Seg","Ter","Qua","Qui","Sex","Sáb","Dom"))</f>
        <v/>
      </c>
      <c r="D37" s="55" t="n">
        <v>0</v>
      </c>
      <c r="E37" s="56" t="n">
        <v>0</v>
      </c>
      <c r="F37" s="56" t="n">
        <v>0</v>
      </c>
      <c r="G37" s="56" t="n">
        <v>10</v>
      </c>
      <c r="H37" s="57" t="n">
        <v>0</v>
      </c>
      <c r="I37" s="19">
        <f>IF(A37="","",D37*H37)</f>
        <v/>
      </c>
      <c r="J37" s="19">
        <f>IF(A37="","",IF(G37=0,0,D37/G37))</f>
        <v/>
      </c>
      <c r="K37" s="21">
        <f>IF(A37="","",IF(E37=0,0,F37/E37))</f>
        <v/>
      </c>
      <c r="L37" s="19">
        <f>IF(A37="","",IF(E37=0,0,D37/E37*1000))</f>
        <v/>
      </c>
    </row>
    <row r="38">
      <c r="A38" s="54" t="n">
        <v>46237</v>
      </c>
      <c r="B38" s="58">
        <f>IF(A38="","",DATE(YEAR(A38),MONTH(A38),1))</f>
        <v/>
      </c>
      <c r="C38" s="11">
        <f>IF(A38="","",CHOOSE(WEEKDAY(A38,2),"Seg","Ter","Qua","Qui","Sex","Sáb","Dom"))</f>
        <v/>
      </c>
      <c r="D38" s="55" t="n">
        <v>3.09</v>
      </c>
      <c r="E38" s="56" t="n">
        <v>1138</v>
      </c>
      <c r="F38" s="56" t="n">
        <v>3</v>
      </c>
      <c r="G38" s="56" t="n">
        <v>5</v>
      </c>
      <c r="H38" s="57" t="n">
        <v>295.019417</v>
      </c>
      <c r="I38" s="19">
        <f>IF(A38="","",D38*H38)</f>
        <v/>
      </c>
      <c r="J38" s="19">
        <f>IF(A38="","",IF(G38=0,0,D38/G38))</f>
        <v/>
      </c>
      <c r="K38" s="21">
        <f>IF(A38="","",IF(E38=0,0,F38/E38))</f>
        <v/>
      </c>
      <c r="L38" s="19">
        <f>IF(A38="","",IF(E38=0,0,D38/E38*1000))</f>
        <v/>
      </c>
    </row>
    <row r="39">
      <c r="A39" s="54" t="n">
        <v>46238</v>
      </c>
      <c r="B39" s="58">
        <f>IF(A39="","",DATE(YEAR(A39),MONTH(A39),1))</f>
        <v/>
      </c>
      <c r="C39" s="11">
        <f>IF(A39="","",CHOOSE(WEEKDAY(A39,2),"Seg","Ter","Qua","Qui","Sex","Sáb","Dom"))</f>
        <v/>
      </c>
      <c r="D39" s="55" t="n">
        <v>763.9</v>
      </c>
      <c r="E39" s="56" t="n">
        <v>134114</v>
      </c>
      <c r="F39" s="56" t="n">
        <v>2274</v>
      </c>
      <c r="G39" s="56" t="n">
        <v>11</v>
      </c>
      <c r="H39" s="57" t="n">
        <v>2.247781</v>
      </c>
      <c r="I39" s="19">
        <f>IF(A39="","",D39*H39)</f>
        <v/>
      </c>
      <c r="J39" s="19">
        <f>IF(A39="","",IF(G39=0,0,D39/G39))</f>
        <v/>
      </c>
      <c r="K39" s="21">
        <f>IF(A39="","",IF(E39=0,0,F39/E39))</f>
        <v/>
      </c>
      <c r="L39" s="19">
        <f>IF(A39="","",IF(E39=0,0,D39/E39*1000))</f>
        <v/>
      </c>
    </row>
    <row r="40">
      <c r="A40" s="54" t="n">
        <v>46239</v>
      </c>
      <c r="B40" s="58">
        <f>IF(A40="","",DATE(YEAR(A40),MONTH(A40),1))</f>
        <v/>
      </c>
      <c r="C40" s="11">
        <f>IF(A40="","",CHOOSE(WEEKDAY(A40,2),"Seg","Ter","Qua","Qui","Sex","Sáb","Dom"))</f>
        <v/>
      </c>
      <c r="D40" s="55" t="n">
        <v>697.67</v>
      </c>
      <c r="E40" s="56" t="n">
        <v>120969</v>
      </c>
      <c r="F40" s="56" t="n">
        <v>2538</v>
      </c>
      <c r="G40" s="56" t="n">
        <v>14</v>
      </c>
      <c r="H40" s="57" t="n">
        <v>1.33179</v>
      </c>
      <c r="I40" s="19">
        <f>IF(A40="","",D40*H40)</f>
        <v/>
      </c>
      <c r="J40" s="19">
        <f>IF(A40="","",IF(G40=0,0,D40/G40))</f>
        <v/>
      </c>
      <c r="K40" s="21">
        <f>IF(A40="","",IF(E40=0,0,F40/E40))</f>
        <v/>
      </c>
      <c r="L40" s="19">
        <f>IF(A40="","",IF(E40=0,0,D40/E40*1000))</f>
        <v/>
      </c>
    </row>
    <row r="41">
      <c r="A41" s="54" t="n">
        <v>46240</v>
      </c>
      <c r="B41" s="58">
        <f>IF(A41="","",DATE(YEAR(A41),MONTH(A41),1))</f>
        <v/>
      </c>
      <c r="C41" s="11">
        <f>IF(A41="","",CHOOSE(WEEKDAY(A41,2),"Seg","Ter","Qua","Qui","Sex","Sáb","Dom"))</f>
        <v/>
      </c>
      <c r="D41" s="55" t="n">
        <v>1347.26</v>
      </c>
      <c r="E41" s="56" t="n">
        <v>415400</v>
      </c>
      <c r="F41" s="56" t="n">
        <v>3904</v>
      </c>
      <c r="G41" s="56" t="n">
        <v>383</v>
      </c>
      <c r="H41" s="57" t="n">
        <v>1.477369</v>
      </c>
      <c r="I41" s="19">
        <f>IF(A41="","",D41*H41)</f>
        <v/>
      </c>
      <c r="J41" s="19">
        <f>IF(A41="","",IF(G41=0,0,D41/G41))</f>
        <v/>
      </c>
      <c r="K41" s="21">
        <f>IF(A41="","",IF(E41=0,0,F41/E41))</f>
        <v/>
      </c>
      <c r="L41" s="19">
        <f>IF(A41="","",IF(E41=0,0,D41/E41*1000))</f>
        <v/>
      </c>
    </row>
    <row r="42">
      <c r="A42" s="54" t="n">
        <v>46241</v>
      </c>
      <c r="B42" s="58">
        <f>IF(A42="","",DATE(YEAR(A42),MONTH(A42),1))</f>
        <v/>
      </c>
      <c r="C42" s="11">
        <f>IF(A42="","",CHOOSE(WEEKDAY(A42,2),"Seg","Ter","Qua","Qui","Sex","Sáb","Dom"))</f>
        <v/>
      </c>
      <c r="D42" s="55" t="n">
        <v>2346.17</v>
      </c>
      <c r="E42" s="56" t="n">
        <v>527923</v>
      </c>
      <c r="F42" s="56" t="n">
        <v>6003</v>
      </c>
      <c r="G42" s="56" t="n">
        <v>339</v>
      </c>
      <c r="H42" s="57" t="n">
        <v>5.440241</v>
      </c>
      <c r="I42" s="19">
        <f>IF(A42="","",D42*H42)</f>
        <v/>
      </c>
      <c r="J42" s="19">
        <f>IF(A42="","",IF(G42=0,0,D42/G42))</f>
        <v/>
      </c>
      <c r="K42" s="21">
        <f>IF(A42="","",IF(E42=0,0,F42/E42))</f>
        <v/>
      </c>
      <c r="L42" s="19">
        <f>IF(A42="","",IF(E42=0,0,D42/E42*1000))</f>
        <v/>
      </c>
    </row>
    <row r="43">
      <c r="A43" s="54" t="n">
        <v>46242</v>
      </c>
      <c r="B43" s="58">
        <f>IF(A43="","",DATE(YEAR(A43),MONTH(A43),1))</f>
        <v/>
      </c>
      <c r="C43" s="11">
        <f>IF(A43="","",CHOOSE(WEEKDAY(A43,2),"Seg","Ter","Qua","Qui","Sex","Sáb","Dom"))</f>
        <v/>
      </c>
      <c r="D43" s="55" t="n">
        <v>1906.87</v>
      </c>
      <c r="E43" s="56" t="n">
        <v>326133</v>
      </c>
      <c r="F43" s="56" t="n">
        <v>3436</v>
      </c>
      <c r="G43" s="56" t="n">
        <v>49</v>
      </c>
      <c r="H43" s="57" t="n">
        <v>5.443806</v>
      </c>
      <c r="I43" s="19">
        <f>IF(A43="","",D43*H43)</f>
        <v/>
      </c>
      <c r="J43" s="19">
        <f>IF(A43="","",IF(G43=0,0,D43/G43))</f>
        <v/>
      </c>
      <c r="K43" s="21">
        <f>IF(A43="","",IF(E43=0,0,F43/E43))</f>
        <v/>
      </c>
      <c r="L43" s="19">
        <f>IF(A43="","",IF(E43=0,0,D43/E43*1000))</f>
        <v/>
      </c>
    </row>
    <row r="44">
      <c r="A44" s="54" t="n">
        <v>46243</v>
      </c>
      <c r="B44" s="58">
        <f>IF(A44="","",DATE(YEAR(A44),MONTH(A44),1))</f>
        <v/>
      </c>
      <c r="C44" s="11">
        <f>IF(A44="","",CHOOSE(WEEKDAY(A44,2),"Seg","Ter","Qua","Qui","Sex","Sáb","Dom"))</f>
        <v/>
      </c>
      <c r="D44" s="55" t="n">
        <v>1832.99</v>
      </c>
      <c r="E44" s="56" t="n">
        <v>367289</v>
      </c>
      <c r="F44" s="56" t="n">
        <v>3224</v>
      </c>
      <c r="G44" s="56" t="n">
        <v>37</v>
      </c>
      <c r="H44" s="57" t="n">
        <v>5.501601</v>
      </c>
      <c r="I44" s="19">
        <f>IF(A44="","",D44*H44)</f>
        <v/>
      </c>
      <c r="J44" s="19">
        <f>IF(A44="","",IF(G44=0,0,D44/G44))</f>
        <v/>
      </c>
      <c r="K44" s="21">
        <f>IF(A44="","",IF(E44=0,0,F44/E44))</f>
        <v/>
      </c>
      <c r="L44" s="19">
        <f>IF(A44="","",IF(E44=0,0,D44/E44*1000))</f>
        <v/>
      </c>
    </row>
    <row r="45">
      <c r="A45" s="54" t="n">
        <v>46244</v>
      </c>
      <c r="B45" s="58">
        <f>IF(A45="","",DATE(YEAR(A45),MONTH(A45),1))</f>
        <v/>
      </c>
      <c r="C45" s="11">
        <f>IF(A45="","",CHOOSE(WEEKDAY(A45,2),"Seg","Ter","Qua","Qui","Sex","Sáb","Dom"))</f>
        <v/>
      </c>
      <c r="D45" s="55" t="n">
        <v>1170.5</v>
      </c>
      <c r="E45" s="56" t="n">
        <v>257566</v>
      </c>
      <c r="F45" s="56" t="n">
        <v>2666</v>
      </c>
      <c r="G45" s="56" t="n">
        <v>48</v>
      </c>
      <c r="H45" s="57" t="n">
        <v>8.399281999999999</v>
      </c>
      <c r="I45" s="19">
        <f>IF(A45="","",D45*H45)</f>
        <v/>
      </c>
      <c r="J45" s="19">
        <f>IF(A45="","",IF(G45=0,0,D45/G45))</f>
        <v/>
      </c>
      <c r="K45" s="21">
        <f>IF(A45="","",IF(E45=0,0,F45/E45))</f>
        <v/>
      </c>
      <c r="L45" s="19">
        <f>IF(A45="","",IF(E45=0,0,D45/E45*1000))</f>
        <v/>
      </c>
    </row>
    <row r="46">
      <c r="A46" s="54" t="n">
        <v>46245</v>
      </c>
      <c r="B46" s="58">
        <f>IF(A46="","",DATE(YEAR(A46),MONTH(A46),1))</f>
        <v/>
      </c>
      <c r="C46" s="11">
        <f>IF(A46="","",CHOOSE(WEEKDAY(A46,2),"Seg","Ter","Qua","Qui","Sex","Sáb","Dom"))</f>
        <v/>
      </c>
      <c r="D46" s="55" t="n">
        <v>1351.03</v>
      </c>
      <c r="E46" s="56" t="n">
        <v>143000</v>
      </c>
      <c r="F46" s="56" t="n">
        <v>2814</v>
      </c>
      <c r="G46" s="56" t="n">
        <v>44</v>
      </c>
      <c r="H46" s="57" t="n">
        <v>4.437444</v>
      </c>
      <c r="I46" s="19">
        <f>IF(A46="","",D46*H46)</f>
        <v/>
      </c>
      <c r="J46" s="19">
        <f>IF(A46="","",IF(G46=0,0,D46/G46))</f>
        <v/>
      </c>
      <c r="K46" s="21">
        <f>IF(A46="","",IF(E46=0,0,F46/E46))</f>
        <v/>
      </c>
      <c r="L46" s="19">
        <f>IF(A46="","",IF(E46=0,0,D46/E46*1000))</f>
        <v/>
      </c>
    </row>
    <row r="47">
      <c r="A47" s="54" t="n">
        <v>46246</v>
      </c>
      <c r="B47" s="58">
        <f>IF(A47="","",DATE(YEAR(A47),MONTH(A47),1))</f>
        <v/>
      </c>
      <c r="C47" s="11">
        <f>IF(A47="","",CHOOSE(WEEKDAY(A47,2),"Seg","Ter","Qua","Qui","Sex","Sáb","Dom"))</f>
        <v/>
      </c>
      <c r="D47" s="55" t="n">
        <v>1399.48</v>
      </c>
      <c r="E47" s="56" t="n">
        <v>165788</v>
      </c>
      <c r="F47" s="56" t="n">
        <v>2749</v>
      </c>
      <c r="G47" s="56" t="n">
        <v>20</v>
      </c>
      <c r="H47" s="57" t="n">
        <v>1.613285</v>
      </c>
      <c r="I47" s="19">
        <f>IF(A47="","",D47*H47)</f>
        <v/>
      </c>
      <c r="J47" s="19">
        <f>IF(A47="","",IF(G47=0,0,D47/G47))</f>
        <v/>
      </c>
      <c r="K47" s="21">
        <f>IF(A47="","",IF(E47=0,0,F47/E47))</f>
        <v/>
      </c>
      <c r="L47" s="19">
        <f>IF(A47="","",IF(E47=0,0,D47/E47*1000))</f>
        <v/>
      </c>
    </row>
    <row r="48">
      <c r="A48" s="54" t="n">
        <v>46247</v>
      </c>
      <c r="B48" s="58">
        <f>IF(A48="","",DATE(YEAR(A48),MONTH(A48),1))</f>
        <v/>
      </c>
      <c r="C48" s="11">
        <f>IF(A48="","",CHOOSE(WEEKDAY(A48,2),"Seg","Ter","Qua","Qui","Sex","Sáb","Dom"))</f>
        <v/>
      </c>
      <c r="D48" s="55" t="n">
        <v>1622.07</v>
      </c>
      <c r="E48" s="56" t="n">
        <v>194817</v>
      </c>
      <c r="F48" s="56" t="n">
        <v>4764</v>
      </c>
      <c r="G48" s="56" t="n">
        <v>25</v>
      </c>
      <c r="H48" s="57" t="n">
        <v>1.791729</v>
      </c>
      <c r="I48" s="19">
        <f>IF(A48="","",D48*H48)</f>
        <v/>
      </c>
      <c r="J48" s="19">
        <f>IF(A48="","",IF(G48=0,0,D48/G48))</f>
        <v/>
      </c>
      <c r="K48" s="21">
        <f>IF(A48="","",IF(E48=0,0,F48/E48))</f>
        <v/>
      </c>
      <c r="L48" s="19">
        <f>IF(A48="","",IF(E48=0,0,D48/E48*1000))</f>
        <v/>
      </c>
    </row>
    <row r="49">
      <c r="A49" s="54" t="n">
        <v>46248</v>
      </c>
      <c r="B49" s="58">
        <f>IF(A49="","",DATE(YEAR(A49),MONTH(A49),1))</f>
        <v/>
      </c>
      <c r="C49" s="11">
        <f>IF(A49="","",CHOOSE(WEEKDAY(A49,2),"Seg","Ter","Qua","Qui","Sex","Sáb","Dom"))</f>
        <v/>
      </c>
      <c r="D49" s="55" t="n">
        <v>1689.26</v>
      </c>
      <c r="E49" s="56" t="n">
        <v>217032</v>
      </c>
      <c r="F49" s="56" t="n">
        <v>7440</v>
      </c>
      <c r="G49" s="56" t="n">
        <v>30</v>
      </c>
      <c r="H49" s="57" t="n">
        <v>2.749636</v>
      </c>
      <c r="I49" s="19">
        <f>IF(A49="","",D49*H49)</f>
        <v/>
      </c>
      <c r="J49" s="19">
        <f>IF(A49="","",IF(G49=0,0,D49/G49))</f>
        <v/>
      </c>
      <c r="K49" s="21">
        <f>IF(A49="","",IF(E49=0,0,F49/E49))</f>
        <v/>
      </c>
      <c r="L49" s="19">
        <f>IF(A49="","",IF(E49=0,0,D49/E49*1000))</f>
        <v/>
      </c>
    </row>
    <row r="50">
      <c r="A50" s="54" t="n">
        <v>46249</v>
      </c>
      <c r="B50" s="58">
        <f>IF(A50="","",DATE(YEAR(A50),MONTH(A50),1))</f>
        <v/>
      </c>
      <c r="C50" s="11">
        <f>IF(A50="","",CHOOSE(WEEKDAY(A50,2),"Seg","Ter","Qua","Qui","Sex","Sáb","Dom"))</f>
        <v/>
      </c>
      <c r="D50" s="55" t="n">
        <v>1980.57</v>
      </c>
      <c r="E50" s="56" t="n">
        <v>228105</v>
      </c>
      <c r="F50" s="56" t="n">
        <v>7210</v>
      </c>
      <c r="G50" s="56" t="n">
        <v>30</v>
      </c>
      <c r="H50" s="57" t="n">
        <v>1.526677</v>
      </c>
      <c r="I50" s="19">
        <f>IF(A50="","",D50*H50)</f>
        <v/>
      </c>
      <c r="J50" s="19">
        <f>IF(A50="","",IF(G50=0,0,D50/G50))</f>
        <v/>
      </c>
      <c r="K50" s="21">
        <f>IF(A50="","",IF(E50=0,0,F50/E50))</f>
        <v/>
      </c>
      <c r="L50" s="19">
        <f>IF(A50="","",IF(E50=0,0,D50/E50*1000))</f>
        <v/>
      </c>
    </row>
    <row r="51">
      <c r="A51" s="54" t="n">
        <v>46250</v>
      </c>
      <c r="B51" s="58">
        <f>IF(A51="","",DATE(YEAR(A51),MONTH(A51),1))</f>
        <v/>
      </c>
      <c r="C51" s="11">
        <f>IF(A51="","",CHOOSE(WEEKDAY(A51,2),"Seg","Ter","Qua","Qui","Sex","Sáb","Dom"))</f>
        <v/>
      </c>
      <c r="D51" s="55" t="n">
        <v>1885.01</v>
      </c>
      <c r="E51" s="56" t="n">
        <v>234702</v>
      </c>
      <c r="F51" s="56" t="n">
        <v>7291</v>
      </c>
      <c r="G51" s="56" t="n">
        <v>22</v>
      </c>
      <c r="H51" s="57" t="n">
        <v>1.043008</v>
      </c>
      <c r="I51" s="19">
        <f>IF(A51="","",D51*H51)</f>
        <v/>
      </c>
      <c r="J51" s="19">
        <f>IF(A51="","",IF(G51=0,0,D51/G51))</f>
        <v/>
      </c>
      <c r="K51" s="21">
        <f>IF(A51="","",IF(E51=0,0,F51/E51))</f>
        <v/>
      </c>
      <c r="L51" s="19">
        <f>IF(A51="","",IF(E51=0,0,D51/E51*1000))</f>
        <v/>
      </c>
    </row>
    <row r="52">
      <c r="A52" s="54" t="n">
        <v>46251</v>
      </c>
      <c r="B52" s="58">
        <f>IF(A52="","",DATE(YEAR(A52),MONTH(A52),1))</f>
        <v/>
      </c>
      <c r="C52" s="11">
        <f>IF(A52="","",CHOOSE(WEEKDAY(A52,2),"Seg","Ter","Qua","Qui","Sex","Sáb","Dom"))</f>
        <v/>
      </c>
      <c r="D52" s="55" t="n">
        <v>1910.61</v>
      </c>
      <c r="E52" s="56" t="n">
        <v>258979</v>
      </c>
      <c r="F52" s="56" t="n">
        <v>8956</v>
      </c>
      <c r="G52" s="56" t="n">
        <v>35</v>
      </c>
      <c r="H52" s="57" t="n">
        <v>1.671628</v>
      </c>
      <c r="I52" s="19">
        <f>IF(A52="","",D52*H52)</f>
        <v/>
      </c>
      <c r="J52" s="19">
        <f>IF(A52="","",IF(G52=0,0,D52/G52))</f>
        <v/>
      </c>
      <c r="K52" s="21">
        <f>IF(A52="","",IF(E52=0,0,F52/E52))</f>
        <v/>
      </c>
      <c r="L52" s="19">
        <f>IF(A52="","",IF(E52=0,0,D52/E52*1000))</f>
        <v/>
      </c>
    </row>
    <row r="53">
      <c r="A53" s="54" t="n">
        <v>46252</v>
      </c>
      <c r="B53" s="58">
        <f>IF(A53="","",DATE(YEAR(A53),MONTH(A53),1))</f>
        <v/>
      </c>
      <c r="C53" s="11">
        <f>IF(A53="","",CHOOSE(WEEKDAY(A53,2),"Seg","Ter","Qua","Qui","Sex","Sáb","Dom"))</f>
        <v/>
      </c>
      <c r="D53" s="55" t="n">
        <v>1810.84</v>
      </c>
      <c r="E53" s="56" t="n">
        <v>226364</v>
      </c>
      <c r="F53" s="56" t="n">
        <v>8762</v>
      </c>
      <c r="G53" s="56" t="n">
        <v>38</v>
      </c>
      <c r="H53" s="57" t="n">
        <v>2.34833</v>
      </c>
      <c r="I53" s="19">
        <f>IF(A53="","",D53*H53)</f>
        <v/>
      </c>
      <c r="J53" s="19">
        <f>IF(A53="","",IF(G53=0,0,D53/G53))</f>
        <v/>
      </c>
      <c r="K53" s="21">
        <f>IF(A53="","",IF(E53=0,0,F53/E53))</f>
        <v/>
      </c>
      <c r="L53" s="19">
        <f>IF(A53="","",IF(E53=0,0,D53/E53*1000))</f>
        <v/>
      </c>
    </row>
    <row r="54">
      <c r="A54" s="54" t="n">
        <v>46253</v>
      </c>
      <c r="B54" s="58">
        <f>IF(A54="","",DATE(YEAR(A54),MONTH(A54),1))</f>
        <v/>
      </c>
      <c r="C54" s="11">
        <f>IF(A54="","",CHOOSE(WEEKDAY(A54,2),"Seg","Ter","Qua","Qui","Sex","Sáb","Dom"))</f>
        <v/>
      </c>
      <c r="D54" s="55" t="n">
        <v>1983.62</v>
      </c>
      <c r="E54" s="56" t="n">
        <v>246961</v>
      </c>
      <c r="F54" s="56" t="n">
        <v>8525</v>
      </c>
      <c r="G54" s="56" t="n">
        <v>38</v>
      </c>
      <c r="H54" s="57" t="n">
        <v>2.323525</v>
      </c>
      <c r="I54" s="19">
        <f>IF(A54="","",D54*H54)</f>
        <v/>
      </c>
      <c r="J54" s="19">
        <f>IF(A54="","",IF(G54=0,0,D54/G54))</f>
        <v/>
      </c>
      <c r="K54" s="21">
        <f>IF(A54="","",IF(E54=0,0,F54/E54))</f>
        <v/>
      </c>
      <c r="L54" s="19">
        <f>IF(A54="","",IF(E54=0,0,D54/E54*1000))</f>
        <v/>
      </c>
    </row>
    <row r="55">
      <c r="A55" s="54" t="n">
        <v>46254</v>
      </c>
      <c r="B55" s="58">
        <f>IF(A55="","",DATE(YEAR(A55),MONTH(A55),1))</f>
        <v/>
      </c>
      <c r="C55" s="11">
        <f>IF(A55="","",CHOOSE(WEEKDAY(A55,2),"Seg","Ter","Qua","Qui","Sex","Sáb","Dom"))</f>
        <v/>
      </c>
      <c r="D55" s="55" t="n">
        <v>1200.59</v>
      </c>
      <c r="E55" s="56" t="n">
        <v>137508</v>
      </c>
      <c r="F55" s="56" t="n">
        <v>4422</v>
      </c>
      <c r="G55" s="56" t="n">
        <v>36</v>
      </c>
      <c r="H55" s="57" t="n">
        <v>1.762658</v>
      </c>
      <c r="I55" s="19">
        <f>IF(A55="","",D55*H55)</f>
        <v/>
      </c>
      <c r="J55" s="19">
        <f>IF(A55="","",IF(G55=0,0,D55/G55))</f>
        <v/>
      </c>
      <c r="K55" s="21">
        <f>IF(A55="","",IF(E55=0,0,F55/E55))</f>
        <v/>
      </c>
      <c r="L55" s="19">
        <f>IF(A55="","",IF(E55=0,0,D55/E55*1000))</f>
        <v/>
      </c>
    </row>
    <row r="56">
      <c r="A56" s="54" t="n">
        <v>46255</v>
      </c>
      <c r="B56" s="58">
        <f>IF(A56="","",DATE(YEAR(A56),MONTH(A56),1))</f>
        <v/>
      </c>
      <c r="C56" s="11">
        <f>IF(A56="","",CHOOSE(WEEKDAY(A56,2),"Seg","Ter","Qua","Qui","Sex","Sáb","Dom"))</f>
        <v/>
      </c>
      <c r="D56" s="55" t="n">
        <v>0</v>
      </c>
      <c r="E56" s="56" t="n">
        <v>0</v>
      </c>
      <c r="F56" s="56" t="n">
        <v>0</v>
      </c>
      <c r="G56" s="56" t="n">
        <v>7</v>
      </c>
      <c r="H56" s="57" t="n">
        <v>0</v>
      </c>
      <c r="I56" s="19">
        <f>IF(A56="","",D56*H56)</f>
        <v/>
      </c>
      <c r="J56" s="19">
        <f>IF(A56="","",IF(G56=0,0,D56/G56))</f>
        <v/>
      </c>
      <c r="K56" s="21">
        <f>IF(A56="","",IF(E56=0,0,F56/E56))</f>
        <v/>
      </c>
      <c r="L56" s="19">
        <f>IF(A56="","",IF(E56=0,0,D56/E56*1000))</f>
        <v/>
      </c>
    </row>
    <row r="57">
      <c r="A57" s="54" t="n">
        <v>46256</v>
      </c>
      <c r="B57" s="58">
        <f>IF(A57="","",DATE(YEAR(A57),MONTH(A57),1))</f>
        <v/>
      </c>
      <c r="C57" s="11">
        <f>IF(A57="","",CHOOSE(WEEKDAY(A57,2),"Seg","Ter","Qua","Qui","Sex","Sáb","Dom"))</f>
        <v/>
      </c>
      <c r="D57" s="55" t="n">
        <v>0</v>
      </c>
      <c r="E57" s="56" t="n">
        <v>0</v>
      </c>
      <c r="F57" s="56" t="n">
        <v>0</v>
      </c>
      <c r="G57" s="56" t="n">
        <v>4</v>
      </c>
      <c r="H57" s="57" t="n">
        <v>0</v>
      </c>
      <c r="I57" s="19">
        <f>IF(A57="","",D57*H57)</f>
        <v/>
      </c>
      <c r="J57" s="19">
        <f>IF(A57="","",IF(G57=0,0,D57/G57))</f>
        <v/>
      </c>
      <c r="K57" s="21">
        <f>IF(A57="","",IF(E57=0,0,F57/E57))</f>
        <v/>
      </c>
      <c r="L57" s="19">
        <f>IF(A57="","",IF(E57=0,0,D57/E57*1000))</f>
        <v/>
      </c>
    </row>
    <row r="58">
      <c r="A58" s="54" t="n">
        <v>46258</v>
      </c>
      <c r="B58" s="58">
        <f>IF(A58="","",DATE(YEAR(A58),MONTH(A58),1))</f>
        <v/>
      </c>
      <c r="C58" s="11">
        <f>IF(A58="","",CHOOSE(WEEKDAY(A58,2),"Seg","Ter","Qua","Qui","Sex","Sáb","Dom"))</f>
        <v/>
      </c>
      <c r="D58" s="55" t="n">
        <v>0</v>
      </c>
      <c r="E58" s="56" t="n">
        <v>0</v>
      </c>
      <c r="F58" s="56" t="n">
        <v>0</v>
      </c>
      <c r="G58" s="56" t="n">
        <v>1</v>
      </c>
      <c r="H58" s="57" t="n">
        <v>0</v>
      </c>
      <c r="I58" s="19">
        <f>IF(A58="","",D58*H58)</f>
        <v/>
      </c>
      <c r="J58" s="19">
        <f>IF(A58="","",IF(G58=0,0,D58/G58))</f>
        <v/>
      </c>
      <c r="K58" s="21">
        <f>IF(A58="","",IF(E58=0,0,F58/E58))</f>
        <v/>
      </c>
      <c r="L58" s="19">
        <f>IF(A58="","",IF(E58=0,0,D58/E58*1000))</f>
        <v/>
      </c>
    </row>
    <row r="59">
      <c r="A59" s="54" t="n">
        <v>46259</v>
      </c>
      <c r="B59" s="58">
        <f>IF(A59="","",DATE(YEAR(A59),MONTH(A59),1))</f>
        <v/>
      </c>
      <c r="C59" s="11">
        <f>IF(A59="","",CHOOSE(WEEKDAY(A59,2),"Seg","Ter","Qua","Qui","Sex","Sáb","Dom"))</f>
        <v/>
      </c>
      <c r="D59" s="55" t="n">
        <v>780.37</v>
      </c>
      <c r="E59" s="56" t="n">
        <v>69231</v>
      </c>
      <c r="F59" s="56" t="n">
        <v>645</v>
      </c>
      <c r="G59" s="56" t="n">
        <v>7</v>
      </c>
      <c r="H59" s="57" t="n">
        <v>0.032331</v>
      </c>
      <c r="I59" s="19">
        <f>IF(A59="","",D59*H59)</f>
        <v/>
      </c>
      <c r="J59" s="19">
        <f>IF(A59="","",IF(G59=0,0,D59/G59))</f>
        <v/>
      </c>
      <c r="K59" s="21">
        <f>IF(A59="","",IF(E59=0,0,F59/E59))</f>
        <v/>
      </c>
      <c r="L59" s="19">
        <f>IF(A59="","",IF(E59=0,0,D59/E59*1000))</f>
        <v/>
      </c>
    </row>
    <row r="60">
      <c r="A60" s="54" t="n">
        <v>46260</v>
      </c>
      <c r="B60" s="58">
        <f>IF(A60="","",DATE(YEAR(A60),MONTH(A60),1))</f>
        <v/>
      </c>
      <c r="C60" s="11">
        <f>IF(A60="","",CHOOSE(WEEKDAY(A60,2),"Seg","Ter","Qua","Qui","Sex","Sáb","Dom"))</f>
        <v/>
      </c>
      <c r="D60" s="55" t="n">
        <v>2180.32</v>
      </c>
      <c r="E60" s="56" t="n">
        <v>161713</v>
      </c>
      <c r="F60" s="56" t="n">
        <v>1556</v>
      </c>
      <c r="G60" s="56" t="n">
        <v>29</v>
      </c>
      <c r="H60" s="57" t="n">
        <v>0.828599</v>
      </c>
      <c r="I60" s="19">
        <f>IF(A60="","",D60*H60)</f>
        <v/>
      </c>
      <c r="J60" s="19">
        <f>IF(A60="","",IF(G60=0,0,D60/G60))</f>
        <v/>
      </c>
      <c r="K60" s="21">
        <f>IF(A60="","",IF(E60=0,0,F60/E60))</f>
        <v/>
      </c>
      <c r="L60" s="19">
        <f>IF(A60="","",IF(E60=0,0,D60/E60*1000))</f>
        <v/>
      </c>
    </row>
    <row r="61">
      <c r="A61" s="54" t="n">
        <v>46261</v>
      </c>
      <c r="B61" s="58">
        <f>IF(A61="","",DATE(YEAR(A61),MONTH(A61),1))</f>
        <v/>
      </c>
      <c r="C61" s="11">
        <f>IF(A61="","",CHOOSE(WEEKDAY(A61,2),"Seg","Ter","Qua","Qui","Sex","Sáb","Dom"))</f>
        <v/>
      </c>
      <c r="D61" s="55" t="n">
        <v>993.08</v>
      </c>
      <c r="E61" s="56" t="n">
        <v>72076</v>
      </c>
      <c r="F61" s="56" t="n">
        <v>633</v>
      </c>
      <c r="G61" s="56" t="n">
        <v>21</v>
      </c>
      <c r="H61" s="57" t="n">
        <v>5.182553</v>
      </c>
      <c r="I61" s="19">
        <f>IF(A61="","",D61*H61)</f>
        <v/>
      </c>
      <c r="J61" s="19">
        <f>IF(A61="","",IF(G61=0,0,D61/G61))</f>
        <v/>
      </c>
      <c r="K61" s="21">
        <f>IF(A61="","",IF(E61=0,0,F61/E61))</f>
        <v/>
      </c>
      <c r="L61" s="19">
        <f>IF(A61="","",IF(E61=0,0,D61/E61*1000))</f>
        <v/>
      </c>
    </row>
    <row r="62">
      <c r="A62" s="54" t="n">
        <v>46262</v>
      </c>
      <c r="B62" s="58">
        <f>IF(A62="","",DATE(YEAR(A62),MONTH(A62),1))</f>
        <v/>
      </c>
      <c r="C62" s="11">
        <f>IF(A62="","",CHOOSE(WEEKDAY(A62,2),"Seg","Ter","Qua","Qui","Sex","Sáb","Dom"))</f>
        <v/>
      </c>
      <c r="D62" s="55" t="n">
        <v>0</v>
      </c>
      <c r="E62" s="56" t="n">
        <v>0</v>
      </c>
      <c r="F62" s="56" t="n">
        <v>0</v>
      </c>
      <c r="G62" s="56" t="n">
        <v>1</v>
      </c>
      <c r="H62" s="57" t="n">
        <v>0</v>
      </c>
      <c r="I62" s="19">
        <f>IF(A62="","",D62*H62)</f>
        <v/>
      </c>
      <c r="J62" s="19">
        <f>IF(A62="","",IF(G62=0,0,D62/G62))</f>
        <v/>
      </c>
      <c r="K62" s="21">
        <f>IF(A62="","",IF(E62=0,0,F62/E62))</f>
        <v/>
      </c>
      <c r="L62" s="19">
        <f>IF(A62="","",IF(E62=0,0,D62/E62*1000))</f>
        <v/>
      </c>
    </row>
    <row r="63">
      <c r="A63" s="54" t="n">
        <v>46263</v>
      </c>
      <c r="B63" s="58">
        <f>IF(A63="","",DATE(YEAR(A63),MONTH(A63),1))</f>
        <v/>
      </c>
      <c r="C63" s="11">
        <f>IF(A63="","",CHOOSE(WEEKDAY(A63,2),"Seg","Ter","Qua","Qui","Sex","Sáb","Dom"))</f>
        <v/>
      </c>
      <c r="D63" s="55" t="n">
        <v>0</v>
      </c>
      <c r="E63" s="56" t="n">
        <v>0</v>
      </c>
      <c r="F63" s="56" t="n">
        <v>0</v>
      </c>
      <c r="G63" s="56" t="n">
        <v>2</v>
      </c>
      <c r="H63" s="57" t="n">
        <v>0</v>
      </c>
      <c r="I63" s="19">
        <f>IF(A63="","",D63*H63)</f>
        <v/>
      </c>
      <c r="J63" s="19">
        <f>IF(A63="","",IF(G63=0,0,D63/G63))</f>
        <v/>
      </c>
      <c r="K63" s="21">
        <f>IF(A63="","",IF(E63=0,0,F63/E63))</f>
        <v/>
      </c>
      <c r="L63" s="19">
        <f>IF(A63="","",IF(E63=0,0,D63/E63*1000))</f>
        <v/>
      </c>
    </row>
    <row r="64">
      <c r="A64" s="54" t="n">
        <v>46264</v>
      </c>
      <c r="B64" s="58">
        <f>IF(A64="","",DATE(YEAR(A64),MONTH(A64),1))</f>
        <v/>
      </c>
      <c r="C64" s="11">
        <f>IF(A64="","",CHOOSE(WEEKDAY(A64,2),"Seg","Ter","Qua","Qui","Sex","Sáb","Dom"))</f>
        <v/>
      </c>
      <c r="D64" s="55" t="n">
        <v>0</v>
      </c>
      <c r="E64" s="56" t="n">
        <v>0</v>
      </c>
      <c r="F64" s="56" t="n">
        <v>0</v>
      </c>
      <c r="G64" s="56" t="n">
        <v>2</v>
      </c>
      <c r="H64" s="57" t="n">
        <v>0</v>
      </c>
      <c r="I64" s="19">
        <f>IF(A64="","",D64*H64)</f>
        <v/>
      </c>
      <c r="J64" s="19">
        <f>IF(A64="","",IF(G64=0,0,D64/G64))</f>
        <v/>
      </c>
      <c r="K64" s="21">
        <f>IF(A64="","",IF(E64=0,0,F64/E64))</f>
        <v/>
      </c>
      <c r="L64" s="19">
        <f>IF(A64="","",IF(E64=0,0,D64/E64*1000))</f>
        <v/>
      </c>
    </row>
    <row r="65">
      <c r="A65" s="54" t="n">
        <v>46265</v>
      </c>
      <c r="B65" s="58">
        <f>IF(A65="","",DATE(YEAR(A65),MONTH(A65),1))</f>
        <v/>
      </c>
      <c r="C65" s="11">
        <f>IF(A65="","",CHOOSE(WEEKDAY(A65,2),"Seg","Ter","Qua","Qui","Sex","Sáb","Dom"))</f>
        <v/>
      </c>
      <c r="D65" s="55" t="n">
        <v>0</v>
      </c>
      <c r="E65" s="56" t="n">
        <v>0</v>
      </c>
      <c r="F65" s="56" t="n">
        <v>0</v>
      </c>
      <c r="G65" s="56" t="n">
        <v>4</v>
      </c>
      <c r="H65" s="57" t="n">
        <v>0</v>
      </c>
      <c r="I65" s="19">
        <f>IF(A65="","",D65*H65)</f>
        <v/>
      </c>
      <c r="J65" s="19">
        <f>IF(A65="","",IF(G65=0,0,D65/G65))</f>
        <v/>
      </c>
      <c r="K65" s="21">
        <f>IF(A65="","",IF(E65=0,0,F65/E65))</f>
        <v/>
      </c>
      <c r="L65" s="19">
        <f>IF(A65="","",IF(E65=0,0,D65/E65*1000))</f>
        <v/>
      </c>
    </row>
    <row r="66">
      <c r="A66" s="54" t="n">
        <v>46266</v>
      </c>
      <c r="B66" s="58">
        <f>IF(A66="","",DATE(YEAR(A66),MONTH(A66),1))</f>
        <v/>
      </c>
      <c r="C66" s="11">
        <f>IF(A66="","",CHOOSE(WEEKDAY(A66,2),"Seg","Ter","Qua","Qui","Sex","Sáb","Dom"))</f>
        <v/>
      </c>
      <c r="D66" s="55" t="n">
        <v>0</v>
      </c>
      <c r="E66" s="56" t="n">
        <v>0</v>
      </c>
      <c r="F66" s="56" t="n">
        <v>0</v>
      </c>
      <c r="G66" s="56" t="n">
        <v>1</v>
      </c>
      <c r="H66" s="57" t="n">
        <v>0</v>
      </c>
      <c r="I66" s="19">
        <f>IF(A66="","",D66*H66)</f>
        <v/>
      </c>
      <c r="J66" s="19">
        <f>IF(A66="","",IF(G66=0,0,D66/G66))</f>
        <v/>
      </c>
      <c r="K66" s="21">
        <f>IF(A66="","",IF(E66=0,0,F66/E66))</f>
        <v/>
      </c>
      <c r="L66" s="19">
        <f>IF(A66="","",IF(E66=0,0,D66/E66*1000))</f>
        <v/>
      </c>
    </row>
    <row r="67">
      <c r="A67" s="54" t="n">
        <v>46267</v>
      </c>
      <c r="B67" s="58">
        <f>IF(A67="","",DATE(YEAR(A67),MONTH(A67),1))</f>
        <v/>
      </c>
      <c r="C67" s="11">
        <f>IF(A67="","",CHOOSE(WEEKDAY(A67,2),"Seg","Ter","Qua","Qui","Sex","Sáb","Dom"))</f>
        <v/>
      </c>
      <c r="D67" s="55" t="n">
        <v>0</v>
      </c>
      <c r="E67" s="56" t="n">
        <v>0</v>
      </c>
      <c r="F67" s="56" t="n">
        <v>0</v>
      </c>
      <c r="G67" s="56" t="n">
        <v>1</v>
      </c>
      <c r="H67" s="57" t="n">
        <v>0</v>
      </c>
      <c r="I67" s="19">
        <f>IF(A67="","",D67*H67)</f>
        <v/>
      </c>
      <c r="J67" s="19">
        <f>IF(A67="","",IF(G67=0,0,D67/G67))</f>
        <v/>
      </c>
      <c r="K67" s="21">
        <f>IF(A67="","",IF(E67=0,0,F67/E67))</f>
        <v/>
      </c>
      <c r="L67" s="19">
        <f>IF(A67="","",IF(E67=0,0,D67/E67*1000))</f>
        <v/>
      </c>
    </row>
    <row r="68">
      <c r="A68" s="54" t="n">
        <v>46269</v>
      </c>
      <c r="B68" s="58">
        <f>IF(A68="","",DATE(YEAR(A68),MONTH(A68),1))</f>
        <v/>
      </c>
      <c r="C68" s="11">
        <f>IF(A68="","",CHOOSE(WEEKDAY(A68,2),"Seg","Ter","Qua","Qui","Sex","Sáb","Dom"))</f>
        <v/>
      </c>
      <c r="D68" s="55" t="n">
        <v>268.41</v>
      </c>
      <c r="E68" s="56" t="n">
        <v>19258</v>
      </c>
      <c r="F68" s="56" t="n">
        <v>639</v>
      </c>
      <c r="G68" s="56" t="n">
        <v>2</v>
      </c>
      <c r="H68" s="57" t="n">
        <v>0.99661</v>
      </c>
      <c r="I68" s="19">
        <f>IF(A68="","",D68*H68)</f>
        <v/>
      </c>
      <c r="J68" s="19">
        <f>IF(A68="","",IF(G68=0,0,D68/G68))</f>
        <v/>
      </c>
      <c r="K68" s="21">
        <f>IF(A68="","",IF(E68=0,0,F68/E68))</f>
        <v/>
      </c>
      <c r="L68" s="19">
        <f>IF(A68="","",IF(E68=0,0,D68/E68*1000))</f>
        <v/>
      </c>
    </row>
    <row r="69">
      <c r="A69" s="54" t="n">
        <v>46270</v>
      </c>
      <c r="B69" s="58">
        <f>IF(A69="","",DATE(YEAR(A69),MONTH(A69),1))</f>
        <v/>
      </c>
      <c r="C69" s="11">
        <f>IF(A69="","",CHOOSE(WEEKDAY(A69,2),"Seg","Ter","Qua","Qui","Sex","Sáb","Dom"))</f>
        <v/>
      </c>
      <c r="D69" s="55" t="n">
        <v>433.78</v>
      </c>
      <c r="E69" s="56" t="n">
        <v>29843</v>
      </c>
      <c r="F69" s="56" t="n">
        <v>1455</v>
      </c>
      <c r="G69" s="56" t="n">
        <v>8</v>
      </c>
      <c r="H69" s="57" t="n">
        <v>4.544354</v>
      </c>
      <c r="I69" s="19">
        <f>IF(A69="","",D69*H69)</f>
        <v/>
      </c>
      <c r="J69" s="19">
        <f>IF(A69="","",IF(G69=0,0,D69/G69))</f>
        <v/>
      </c>
      <c r="K69" s="21">
        <f>IF(A69="","",IF(E69=0,0,F69/E69))</f>
        <v/>
      </c>
      <c r="L69" s="19">
        <f>IF(A69="","",IF(E69=0,0,D69/E69*1000))</f>
        <v/>
      </c>
    </row>
    <row r="70">
      <c r="A70" s="54" t="n">
        <v>46271</v>
      </c>
      <c r="B70" s="58">
        <f>IF(A70="","",DATE(YEAR(A70),MONTH(A70),1))</f>
        <v/>
      </c>
      <c r="C70" s="11">
        <f>IF(A70="","",CHOOSE(WEEKDAY(A70,2),"Seg","Ter","Qua","Qui","Sex","Sáb","Dom"))</f>
        <v/>
      </c>
      <c r="D70" s="55" t="n">
        <v>688.39</v>
      </c>
      <c r="E70" s="56" t="n">
        <v>59592</v>
      </c>
      <c r="F70" s="56" t="n">
        <v>2760</v>
      </c>
      <c r="G70" s="56" t="n">
        <v>18</v>
      </c>
      <c r="H70" s="57" t="n">
        <v>6.702872</v>
      </c>
      <c r="I70" s="19">
        <f>IF(A70="","",D70*H70)</f>
        <v/>
      </c>
      <c r="J70" s="19">
        <f>IF(A70="","",IF(G70=0,0,D70/G70))</f>
        <v/>
      </c>
      <c r="K70" s="21">
        <f>IF(A70="","",IF(E70=0,0,F70/E70))</f>
        <v/>
      </c>
      <c r="L70" s="19">
        <f>IF(A70="","",IF(E70=0,0,D70/E70*1000))</f>
        <v/>
      </c>
    </row>
    <row r="71">
      <c r="A71" s="54" t="n">
        <v>46272</v>
      </c>
      <c r="B71" s="58">
        <f>IF(A71="","",DATE(YEAR(A71),MONTH(A71),1))</f>
        <v/>
      </c>
      <c r="C71" s="11">
        <f>IF(A71="","",CHOOSE(WEEKDAY(A71,2),"Seg","Ter","Qua","Qui","Sex","Sáb","Dom"))</f>
        <v/>
      </c>
      <c r="D71" s="55" t="n">
        <v>688.14</v>
      </c>
      <c r="E71" s="56" t="n">
        <v>55175</v>
      </c>
      <c r="F71" s="56" t="n">
        <v>2177</v>
      </c>
      <c r="G71" s="56" t="n">
        <v>34</v>
      </c>
      <c r="H71" s="57" t="n">
        <v>8.811389999999999</v>
      </c>
      <c r="I71" s="19">
        <f>IF(A71="","",D71*H71)</f>
        <v/>
      </c>
      <c r="J71" s="19">
        <f>IF(A71="","",IF(G71=0,0,D71/G71))</f>
        <v/>
      </c>
      <c r="K71" s="21">
        <f>IF(A71="","",IF(E71=0,0,F71/E71))</f>
        <v/>
      </c>
      <c r="L71" s="19">
        <f>IF(A71="","",IF(E71=0,0,D71/E71*1000))</f>
        <v/>
      </c>
    </row>
    <row r="72">
      <c r="A72" s="54" t="n">
        <v>46273</v>
      </c>
      <c r="B72" s="58">
        <f>IF(A72="","",DATE(YEAR(A72),MONTH(A72),1))</f>
        <v/>
      </c>
      <c r="C72" s="11">
        <f>IF(A72="","",CHOOSE(WEEKDAY(A72,2),"Seg","Ter","Qua","Qui","Sex","Sáb","Dom"))</f>
        <v/>
      </c>
      <c r="D72" s="55" t="n">
        <v>678.64</v>
      </c>
      <c r="E72" s="56" t="n">
        <v>55779</v>
      </c>
      <c r="F72" s="56" t="n">
        <v>2107</v>
      </c>
      <c r="G72" s="56" t="n">
        <v>30</v>
      </c>
      <c r="H72" s="57" t="n">
        <v>8.858732</v>
      </c>
      <c r="I72" s="19">
        <f>IF(A72="","",D72*H72)</f>
        <v/>
      </c>
      <c r="J72" s="19">
        <f>IF(A72="","",IF(G72=0,0,D72/G72))</f>
        <v/>
      </c>
      <c r="K72" s="21">
        <f>IF(A72="","",IF(E72=0,0,F72/E72))</f>
        <v/>
      </c>
      <c r="L72" s="19">
        <f>IF(A72="","",IF(E72=0,0,D72/E72*1000))</f>
        <v/>
      </c>
    </row>
    <row r="73">
      <c r="A73" s="54" t="n">
        <v>46274</v>
      </c>
      <c r="B73" s="58">
        <f>IF(A73="","",DATE(YEAR(A73),MONTH(A73),1))</f>
        <v/>
      </c>
      <c r="C73" s="11">
        <f>IF(A73="","",CHOOSE(WEEKDAY(A73,2),"Seg","Ter","Qua","Qui","Sex","Sáb","Dom"))</f>
        <v/>
      </c>
      <c r="D73" s="55" t="n">
        <v>877.14</v>
      </c>
      <c r="E73" s="56" t="n">
        <v>69692</v>
      </c>
      <c r="F73" s="56" t="n">
        <v>2726</v>
      </c>
      <c r="G73" s="56" t="n">
        <v>41</v>
      </c>
      <c r="H73" s="57" t="n">
        <v>7.547997</v>
      </c>
      <c r="I73" s="19">
        <f>IF(A73="","",D73*H73)</f>
        <v/>
      </c>
      <c r="J73" s="19">
        <f>IF(A73="","",IF(G73=0,0,D73/G73))</f>
        <v/>
      </c>
      <c r="K73" s="21">
        <f>IF(A73="","",IF(E73=0,0,F73/E73))</f>
        <v/>
      </c>
      <c r="L73" s="19">
        <f>IF(A73="","",IF(E73=0,0,D73/E73*1000))</f>
        <v/>
      </c>
    </row>
    <row r="74">
      <c r="A74" s="54" t="n">
        <v>46275</v>
      </c>
      <c r="B74" s="58">
        <f>IF(A74="","",DATE(YEAR(A74),MONTH(A74),1))</f>
        <v/>
      </c>
      <c r="C74" s="11">
        <f>IF(A74="","",CHOOSE(WEEKDAY(A74,2),"Seg","Ter","Qua","Qui","Sex","Sáb","Dom"))</f>
        <v/>
      </c>
      <c r="D74" s="55" t="n">
        <v>843.98</v>
      </c>
      <c r="E74" s="56" t="n">
        <v>63131</v>
      </c>
      <c r="F74" s="56" t="n">
        <v>2272</v>
      </c>
      <c r="G74" s="56" t="n">
        <v>26</v>
      </c>
      <c r="H74" s="57" t="n">
        <v>3.217244</v>
      </c>
      <c r="I74" s="19">
        <f>IF(A74="","",D74*H74)</f>
        <v/>
      </c>
      <c r="J74" s="19">
        <f>IF(A74="","",IF(G74=0,0,D74/G74))</f>
        <v/>
      </c>
      <c r="K74" s="21">
        <f>IF(A74="","",IF(E74=0,0,F74/E74))</f>
        <v/>
      </c>
      <c r="L74" s="19">
        <f>IF(A74="","",IF(E74=0,0,D74/E74*1000))</f>
        <v/>
      </c>
    </row>
    <row r="75">
      <c r="A75" s="54" t="n">
        <v>46276</v>
      </c>
      <c r="B75" s="58">
        <f>IF(A75="","",DATE(YEAR(A75),MONTH(A75),1))</f>
        <v/>
      </c>
      <c r="C75" s="11">
        <f>IF(A75="","",CHOOSE(WEEKDAY(A75,2),"Seg","Ter","Qua","Qui","Sex","Sáb","Dom"))</f>
        <v/>
      </c>
      <c r="D75" s="55" t="n">
        <v>694.97</v>
      </c>
      <c r="E75" s="56" t="n">
        <v>49229</v>
      </c>
      <c r="F75" s="56" t="n">
        <v>1546</v>
      </c>
      <c r="G75" s="56" t="n">
        <v>26</v>
      </c>
      <c r="H75" s="57" t="n">
        <v>5.945278</v>
      </c>
      <c r="I75" s="19">
        <f>IF(A75="","",D75*H75)</f>
        <v/>
      </c>
      <c r="J75" s="19">
        <f>IF(A75="","",IF(G75=0,0,D75/G75))</f>
        <v/>
      </c>
      <c r="K75" s="21">
        <f>IF(A75="","",IF(E75=0,0,F75/E75))</f>
        <v/>
      </c>
      <c r="L75" s="19">
        <f>IF(A75="","",IF(E75=0,0,D75/E75*1000))</f>
        <v/>
      </c>
    </row>
    <row r="76">
      <c r="A76" s="54" t="n">
        <v>46277</v>
      </c>
      <c r="B76" s="58">
        <f>IF(A76="","",DATE(YEAR(A76),MONTH(A76),1))</f>
        <v/>
      </c>
      <c r="C76" s="11">
        <f>IF(A76="","",CHOOSE(WEEKDAY(A76,2),"Seg","Ter","Qua","Qui","Sex","Sáb","Dom"))</f>
        <v/>
      </c>
      <c r="D76" s="55" t="n">
        <v>815.7</v>
      </c>
      <c r="E76" s="56" t="n">
        <v>60533</v>
      </c>
      <c r="F76" s="56" t="n">
        <v>2050</v>
      </c>
      <c r="G76" s="56" t="n">
        <v>20</v>
      </c>
      <c r="H76" s="57" t="n">
        <v>1.270504</v>
      </c>
      <c r="I76" s="19">
        <f>IF(A76="","",D76*H76)</f>
        <v/>
      </c>
      <c r="J76" s="19">
        <f>IF(A76="","",IF(G76=0,0,D76/G76))</f>
        <v/>
      </c>
      <c r="K76" s="21">
        <f>IF(A76="","",IF(E76=0,0,F76/E76))</f>
        <v/>
      </c>
      <c r="L76" s="19">
        <f>IF(A76="","",IF(E76=0,0,D76/E76*1000))</f>
        <v/>
      </c>
    </row>
    <row r="77">
      <c r="A77" s="54" t="n">
        <v>46278</v>
      </c>
      <c r="B77" s="58">
        <f>IF(A77="","",DATE(YEAR(A77),MONTH(A77),1))</f>
        <v/>
      </c>
      <c r="C77" s="11">
        <f>IF(A77="","",CHOOSE(WEEKDAY(A77,2),"Seg","Ter","Qua","Qui","Sex","Sáb","Dom"))</f>
        <v/>
      </c>
      <c r="D77" s="55" t="n">
        <v>940.02</v>
      </c>
      <c r="E77" s="56" t="n">
        <v>72690</v>
      </c>
      <c r="F77" s="56" t="n">
        <v>2444</v>
      </c>
      <c r="G77" s="56" t="n">
        <v>24</v>
      </c>
      <c r="H77" s="57" t="n">
        <v>4.743133</v>
      </c>
      <c r="I77" s="19">
        <f>IF(A77="","",D77*H77)</f>
        <v/>
      </c>
      <c r="J77" s="19">
        <f>IF(A77="","",IF(G77=0,0,D77/G77))</f>
        <v/>
      </c>
      <c r="K77" s="21">
        <f>IF(A77="","",IF(E77=0,0,F77/E77))</f>
        <v/>
      </c>
      <c r="L77" s="19">
        <f>IF(A77="","",IF(E77=0,0,D77/E77*1000))</f>
        <v/>
      </c>
    </row>
    <row r="78">
      <c r="A78" s="54" t="n">
        <v>46279</v>
      </c>
      <c r="B78" s="58">
        <f>IF(A78="","",DATE(YEAR(A78),MONTH(A78),1))</f>
        <v/>
      </c>
      <c r="C78" s="11">
        <f>IF(A78="","",CHOOSE(WEEKDAY(A78,2),"Seg","Ter","Qua","Qui","Sex","Sáb","Dom"))</f>
        <v/>
      </c>
      <c r="D78" s="55" t="n">
        <v>749.9299999999999</v>
      </c>
      <c r="E78" s="56" t="n">
        <v>54925</v>
      </c>
      <c r="F78" s="56" t="n">
        <v>1799</v>
      </c>
      <c r="G78" s="56" t="n">
        <v>28</v>
      </c>
      <c r="H78" s="57" t="n">
        <v>5.482285</v>
      </c>
      <c r="I78" s="19">
        <f>IF(A78="","",D78*H78)</f>
        <v/>
      </c>
      <c r="J78" s="19">
        <f>IF(A78="","",IF(G78=0,0,D78/G78))</f>
        <v/>
      </c>
      <c r="K78" s="21">
        <f>IF(A78="","",IF(E78=0,0,F78/E78))</f>
        <v/>
      </c>
      <c r="L78" s="19">
        <f>IF(A78="","",IF(E78=0,0,D78/E78*1000))</f>
        <v/>
      </c>
    </row>
    <row r="79">
      <c r="A79" s="54" t="n">
        <v>46280</v>
      </c>
      <c r="B79" s="58">
        <f>IF(A79="","",DATE(YEAR(A79),MONTH(A79),1))</f>
        <v/>
      </c>
      <c r="C79" s="11">
        <f>IF(A79="","",CHOOSE(WEEKDAY(A79,2),"Seg","Ter","Qua","Qui","Sex","Sáb","Dom"))</f>
        <v/>
      </c>
      <c r="D79" s="55" t="n">
        <v>1055.64</v>
      </c>
      <c r="E79" s="56" t="n">
        <v>65799</v>
      </c>
      <c r="F79" s="56" t="n">
        <v>1962</v>
      </c>
      <c r="G79" s="56" t="n">
        <v>56</v>
      </c>
      <c r="H79" s="57" t="n">
        <v>11.797516</v>
      </c>
      <c r="I79" s="19">
        <f>IF(A79="","",D79*H79)</f>
        <v/>
      </c>
      <c r="J79" s="19">
        <f>IF(A79="","",IF(G79=0,0,D79/G79))</f>
        <v/>
      </c>
      <c r="K79" s="21">
        <f>IF(A79="","",IF(E79=0,0,F79/E79))</f>
        <v/>
      </c>
      <c r="L79" s="19">
        <f>IF(A79="","",IF(E79=0,0,D79/E79*1000))</f>
        <v/>
      </c>
    </row>
    <row r="80">
      <c r="A80" s="54" t="n">
        <v>46281</v>
      </c>
      <c r="B80" s="58">
        <f>IF(A80="","",DATE(YEAR(A80),MONTH(A80),1))</f>
        <v/>
      </c>
      <c r="C80" s="11">
        <f>IF(A80="","",CHOOSE(WEEKDAY(A80,2),"Seg","Ter","Qua","Qui","Sex","Sáb","Dom"))</f>
        <v/>
      </c>
      <c r="D80" s="55" t="n">
        <v>1059.97</v>
      </c>
      <c r="E80" s="56" t="n">
        <v>70733</v>
      </c>
      <c r="F80" s="56" t="n">
        <v>1882</v>
      </c>
      <c r="G80" s="56" t="n">
        <v>27</v>
      </c>
      <c r="H80" s="57" t="n">
        <v>3.216034</v>
      </c>
      <c r="I80" s="19">
        <f>IF(A80="","",D80*H80)</f>
        <v/>
      </c>
      <c r="J80" s="19">
        <f>IF(A80="","",IF(G80=0,0,D80/G80))</f>
        <v/>
      </c>
      <c r="K80" s="21">
        <f>IF(A80="","",IF(E80=0,0,F80/E80))</f>
        <v/>
      </c>
      <c r="L80" s="19">
        <f>IF(A80="","",IF(E80=0,0,D80/E80*1000))</f>
        <v/>
      </c>
    </row>
    <row r="81">
      <c r="A81" s="54" t="n">
        <v>46282</v>
      </c>
      <c r="B81" s="58">
        <f>IF(A81="","",DATE(YEAR(A81),MONTH(A81),1))</f>
        <v/>
      </c>
      <c r="C81" s="11">
        <f>IF(A81="","",CHOOSE(WEEKDAY(A81,2),"Seg","Ter","Qua","Qui","Sex","Sáb","Dom"))</f>
        <v/>
      </c>
      <c r="D81" s="55" t="n">
        <v>2033.98</v>
      </c>
      <c r="E81" s="56" t="n">
        <v>144216</v>
      </c>
      <c r="F81" s="56" t="n">
        <v>4618</v>
      </c>
      <c r="G81" s="56" t="n">
        <v>87</v>
      </c>
      <c r="H81" s="57" t="n">
        <v>10.405653</v>
      </c>
      <c r="I81" s="19">
        <f>IF(A81="","",D81*H81)</f>
        <v/>
      </c>
      <c r="J81" s="19">
        <f>IF(A81="","",IF(G81=0,0,D81/G81))</f>
        <v/>
      </c>
      <c r="K81" s="21">
        <f>IF(A81="","",IF(E81=0,0,F81/E81))</f>
        <v/>
      </c>
      <c r="L81" s="19">
        <f>IF(A81="","",IF(E81=0,0,D81/E81*1000))</f>
        <v/>
      </c>
    </row>
    <row r="82">
      <c r="A82" s="54" t="n">
        <v>46283</v>
      </c>
      <c r="B82" s="58">
        <f>IF(A82="","",DATE(YEAR(A82),MONTH(A82),1))</f>
        <v/>
      </c>
      <c r="C82" s="11">
        <f>IF(A82="","",CHOOSE(WEEKDAY(A82,2),"Seg","Ter","Qua","Qui","Sex","Sáb","Dom"))</f>
        <v/>
      </c>
      <c r="D82" s="55" t="n">
        <v>1043.28</v>
      </c>
      <c r="E82" s="56" t="n">
        <v>65701</v>
      </c>
      <c r="F82" s="56" t="n">
        <v>1713</v>
      </c>
      <c r="G82" s="56" t="n">
        <v>44</v>
      </c>
      <c r="H82" s="57" t="n">
        <v>5.91243</v>
      </c>
      <c r="I82" s="19">
        <f>IF(A82="","",D82*H82)</f>
        <v/>
      </c>
      <c r="J82" s="19">
        <f>IF(A82="","",IF(G82=0,0,D82/G82))</f>
        <v/>
      </c>
      <c r="K82" s="21">
        <f>IF(A82="","",IF(E82=0,0,F82/E82))</f>
        <v/>
      </c>
      <c r="L82" s="19">
        <f>IF(A82="","",IF(E82=0,0,D82/E82*1000))</f>
        <v/>
      </c>
    </row>
    <row r="83">
      <c r="A83" s="54" t="n">
        <v>46284</v>
      </c>
      <c r="B83" s="58">
        <f>IF(A83="","",DATE(YEAR(A83),MONTH(A83),1))</f>
        <v/>
      </c>
      <c r="C83" s="11">
        <f>IF(A83="","",CHOOSE(WEEKDAY(A83,2),"Seg","Ter","Qua","Qui","Sex","Sáb","Dom"))</f>
        <v/>
      </c>
      <c r="D83" s="55" t="n">
        <v>1078.44</v>
      </c>
      <c r="E83" s="56" t="n">
        <v>79778</v>
      </c>
      <c r="F83" s="56" t="n">
        <v>1975</v>
      </c>
      <c r="G83" s="56" t="n">
        <v>29</v>
      </c>
      <c r="H83" s="57" t="n">
        <v>5.333472</v>
      </c>
      <c r="I83" s="19">
        <f>IF(A83="","",D83*H83)</f>
        <v/>
      </c>
      <c r="J83" s="19">
        <f>IF(A83="","",IF(G83=0,0,D83/G83))</f>
        <v/>
      </c>
      <c r="K83" s="21">
        <f>IF(A83="","",IF(E83=0,0,F83/E83))</f>
        <v/>
      </c>
      <c r="L83" s="19">
        <f>IF(A83="","",IF(E83=0,0,D83/E83*1000))</f>
        <v/>
      </c>
    </row>
    <row r="84">
      <c r="A84" s="54" t="n">
        <v>46285</v>
      </c>
      <c r="B84" s="58">
        <f>IF(A84="","",DATE(YEAR(A84),MONTH(A84),1))</f>
        <v/>
      </c>
      <c r="C84" s="11">
        <f>IF(A84="","",CHOOSE(WEEKDAY(A84,2),"Seg","Ter","Qua","Qui","Sex","Sáb","Dom"))</f>
        <v/>
      </c>
      <c r="D84" s="55" t="n">
        <v>1084.82</v>
      </c>
      <c r="E84" s="56" t="n">
        <v>76703</v>
      </c>
      <c r="F84" s="56" t="n">
        <v>1952</v>
      </c>
      <c r="G84" s="56" t="n">
        <v>33</v>
      </c>
      <c r="H84" s="57" t="n">
        <v>5.377381</v>
      </c>
      <c r="I84" s="19">
        <f>IF(A84="","",D84*H84)</f>
        <v/>
      </c>
      <c r="J84" s="19">
        <f>IF(A84="","",IF(G84=0,0,D84/G84))</f>
        <v/>
      </c>
      <c r="K84" s="21">
        <f>IF(A84="","",IF(E84=0,0,F84/E84))</f>
        <v/>
      </c>
      <c r="L84" s="19">
        <f>IF(A84="","",IF(E84=0,0,D84/E84*1000))</f>
        <v/>
      </c>
    </row>
    <row r="85">
      <c r="A85" s="54" t="n">
        <v>46286</v>
      </c>
      <c r="B85" s="58">
        <f>IF(A85="","",DATE(YEAR(A85),MONTH(A85),1))</f>
        <v/>
      </c>
      <c r="C85" s="11">
        <f>IF(A85="","",CHOOSE(WEEKDAY(A85,2),"Seg","Ter","Qua","Qui","Sex","Sáb","Dom"))</f>
        <v/>
      </c>
      <c r="D85" s="55" t="n">
        <v>1104.62</v>
      </c>
      <c r="E85" s="56" t="n">
        <v>76180</v>
      </c>
      <c r="F85" s="56" t="n">
        <v>1679</v>
      </c>
      <c r="G85" s="56" t="n">
        <v>34</v>
      </c>
      <c r="H85" s="57" t="n">
        <v>7.836776</v>
      </c>
      <c r="I85" s="19">
        <f>IF(A85="","",D85*H85)</f>
        <v/>
      </c>
      <c r="J85" s="19">
        <f>IF(A85="","",IF(G85=0,0,D85/G85))</f>
        <v/>
      </c>
      <c r="K85" s="21">
        <f>IF(A85="","",IF(E85=0,0,F85/E85))</f>
        <v/>
      </c>
      <c r="L85" s="19">
        <f>IF(A85="","",IF(E85=0,0,D85/E85*1000))</f>
        <v/>
      </c>
    </row>
    <row r="86">
      <c r="A86" s="54" t="n">
        <v>46287</v>
      </c>
      <c r="B86" s="58">
        <f>IF(A86="","",DATE(YEAR(A86),MONTH(A86),1))</f>
        <v/>
      </c>
      <c r="C86" s="11">
        <f>IF(A86="","",CHOOSE(WEEKDAY(A86,2),"Seg","Ter","Qua","Qui","Sex","Sáb","Dom"))</f>
        <v/>
      </c>
      <c r="D86" s="55" t="n">
        <v>1238.34</v>
      </c>
      <c r="E86" s="56" t="n">
        <v>87598</v>
      </c>
      <c r="F86" s="56" t="n">
        <v>2326</v>
      </c>
      <c r="G86" s="56" t="n">
        <v>32</v>
      </c>
      <c r="H86" s="57" t="n">
        <v>3.189488</v>
      </c>
      <c r="I86" s="19">
        <f>IF(A86="","",D86*H86)</f>
        <v/>
      </c>
      <c r="J86" s="19">
        <f>IF(A86="","",IF(G86=0,0,D86/G86))</f>
        <v/>
      </c>
      <c r="K86" s="21">
        <f>IF(A86="","",IF(E86=0,0,F86/E86))</f>
        <v/>
      </c>
      <c r="L86" s="19">
        <f>IF(A86="","",IF(E86=0,0,D86/E86*1000))</f>
        <v/>
      </c>
    </row>
    <row r="87">
      <c r="A87" s="54" t="n">
        <v>46288</v>
      </c>
      <c r="B87" s="58">
        <f>IF(A87="","",DATE(YEAR(A87),MONTH(A87),1))</f>
        <v/>
      </c>
      <c r="C87" s="11">
        <f>IF(A87="","",CHOOSE(WEEKDAY(A87,2),"Seg","Ter","Qua","Qui","Sex","Sáb","Dom"))</f>
        <v/>
      </c>
      <c r="D87" s="55" t="n">
        <v>1051.68</v>
      </c>
      <c r="E87" s="56" t="n">
        <v>72212</v>
      </c>
      <c r="F87" s="56" t="n">
        <v>2271</v>
      </c>
      <c r="G87" s="56" t="n">
        <v>31</v>
      </c>
      <c r="H87" s="57" t="n">
        <v>1.307099</v>
      </c>
      <c r="I87" s="19">
        <f>IF(A87="","",D87*H87)</f>
        <v/>
      </c>
      <c r="J87" s="19">
        <f>IF(A87="","",IF(G87=0,0,D87/G87))</f>
        <v/>
      </c>
      <c r="K87" s="21">
        <f>IF(A87="","",IF(E87=0,0,F87/E87))</f>
        <v/>
      </c>
      <c r="L87" s="19">
        <f>IF(A87="","",IF(E87=0,0,D87/E87*1000))</f>
        <v/>
      </c>
    </row>
    <row r="88">
      <c r="A88" s="54" t="n">
        <v>46289</v>
      </c>
      <c r="B88" s="58">
        <f>IF(A88="","",DATE(YEAR(A88),MONTH(A88),1))</f>
        <v/>
      </c>
      <c r="C88" s="11">
        <f>IF(A88="","",CHOOSE(WEEKDAY(A88,2),"Seg","Ter","Qua","Qui","Sex","Sáb","Dom"))</f>
        <v/>
      </c>
      <c r="D88" s="55" t="n">
        <v>627.63</v>
      </c>
      <c r="E88" s="56" t="n">
        <v>35090</v>
      </c>
      <c r="F88" s="56" t="n">
        <v>1295</v>
      </c>
      <c r="G88" s="56" t="n">
        <v>36</v>
      </c>
      <c r="H88" s="57" t="n">
        <v>20.279751</v>
      </c>
      <c r="I88" s="19">
        <f>IF(A88="","",D88*H88)</f>
        <v/>
      </c>
      <c r="J88" s="19">
        <f>IF(A88="","",IF(G88=0,0,D88/G88))</f>
        <v/>
      </c>
      <c r="K88" s="21">
        <f>IF(A88="","",IF(E88=0,0,F88/E88))</f>
        <v/>
      </c>
      <c r="L88" s="19">
        <f>IF(A88="","",IF(E88=0,0,D88/E88*1000))</f>
        <v/>
      </c>
    </row>
    <row r="89">
      <c r="A89" s="54" t="n">
        <v>46290</v>
      </c>
      <c r="B89" s="58">
        <f>IF(A89="","",DATE(YEAR(A89),MONTH(A89),1))</f>
        <v/>
      </c>
      <c r="C89" s="11">
        <f>IF(A89="","",CHOOSE(WEEKDAY(A89,2),"Seg","Ter","Qua","Qui","Sex","Sáb","Dom"))</f>
        <v/>
      </c>
      <c r="D89" s="55" t="n">
        <v>563.87</v>
      </c>
      <c r="E89" s="56" t="n">
        <v>29732</v>
      </c>
      <c r="F89" s="56" t="n">
        <v>1093</v>
      </c>
      <c r="G89" s="56" t="n">
        <v>46</v>
      </c>
      <c r="H89" s="57" t="n">
        <v>35.474985</v>
      </c>
      <c r="I89" s="19">
        <f>IF(A89="","",D89*H89)</f>
        <v/>
      </c>
      <c r="J89" s="19">
        <f>IF(A89="","",IF(G89=0,0,D89/G89))</f>
        <v/>
      </c>
      <c r="K89" s="21">
        <f>IF(A89="","",IF(E89=0,0,F89/E89))</f>
        <v/>
      </c>
      <c r="L89" s="19">
        <f>IF(A89="","",IF(E89=0,0,D89/E89*1000))</f>
        <v/>
      </c>
    </row>
    <row r="90">
      <c r="A90" s="54" t="n">
        <v>46291</v>
      </c>
      <c r="B90" s="58">
        <f>IF(A90="","",DATE(YEAR(A90),MONTH(A90),1))</f>
        <v/>
      </c>
      <c r="C90" s="11">
        <f>IF(A90="","",CHOOSE(WEEKDAY(A90,2),"Seg","Ter","Qua","Qui","Sex","Sáb","Dom"))</f>
        <v/>
      </c>
      <c r="D90" s="55" t="n">
        <v>565.3200000000001</v>
      </c>
      <c r="E90" s="56" t="n">
        <v>33002</v>
      </c>
      <c r="F90" s="56" t="n">
        <v>1149</v>
      </c>
      <c r="G90" s="56" t="n">
        <v>14</v>
      </c>
      <c r="H90" s="57" t="n">
        <v>3.705052</v>
      </c>
      <c r="I90" s="19">
        <f>IF(A90="","",D90*H90)</f>
        <v/>
      </c>
      <c r="J90" s="19">
        <f>IF(A90="","",IF(G90=0,0,D90/G90))</f>
        <v/>
      </c>
      <c r="K90" s="21">
        <f>IF(A90="","",IF(E90=0,0,F90/E90))</f>
        <v/>
      </c>
      <c r="L90" s="19">
        <f>IF(A90="","",IF(E90=0,0,D90/E90*1000))</f>
        <v/>
      </c>
    </row>
    <row r="91">
      <c r="A91" s="54" t="n">
        <v>46292</v>
      </c>
      <c r="B91" s="58">
        <f>IF(A91="","",DATE(YEAR(A91),MONTH(A91),1))</f>
        <v/>
      </c>
      <c r="C91" s="11">
        <f>IF(A91="","",CHOOSE(WEEKDAY(A91,2),"Seg","Ter","Qua","Qui","Sex","Sáb","Dom"))</f>
        <v/>
      </c>
      <c r="D91" s="55" t="n">
        <v>1025.26</v>
      </c>
      <c r="E91" s="56" t="n">
        <v>67042</v>
      </c>
      <c r="F91" s="56" t="n">
        <v>2061</v>
      </c>
      <c r="G91" s="56" t="n">
        <v>18</v>
      </c>
      <c r="H91" s="57" t="n">
        <v>4.345951</v>
      </c>
      <c r="I91" s="19">
        <f>IF(A91="","",D91*H91)</f>
        <v/>
      </c>
      <c r="J91" s="19">
        <f>IF(A91="","",IF(G91=0,0,D91/G91))</f>
        <v/>
      </c>
      <c r="K91" s="21">
        <f>IF(A91="","",IF(E91=0,0,F91/E91))</f>
        <v/>
      </c>
      <c r="L91" s="19">
        <f>IF(A91="","",IF(E91=0,0,D91/E91*1000))</f>
        <v/>
      </c>
    </row>
    <row r="92">
      <c r="A92" s="54" t="n">
        <v>46293</v>
      </c>
      <c r="B92" s="58">
        <f>IF(A92="","",DATE(YEAR(A92),MONTH(A92),1))</f>
        <v/>
      </c>
      <c r="C92" s="11">
        <f>IF(A92="","",CHOOSE(WEEKDAY(A92,2),"Seg","Ter","Qua","Qui","Sex","Sáb","Dom"))</f>
        <v/>
      </c>
      <c r="D92" s="55" t="n">
        <v>990.13</v>
      </c>
      <c r="E92" s="56" t="n">
        <v>65489</v>
      </c>
      <c r="F92" s="56" t="n">
        <v>1647</v>
      </c>
      <c r="G92" s="56" t="n">
        <v>20</v>
      </c>
      <c r="H92" s="57" t="n">
        <v>2.170715</v>
      </c>
      <c r="I92" s="19">
        <f>IF(A92="","",D92*H92)</f>
        <v/>
      </c>
      <c r="J92" s="19">
        <f>IF(A92="","",IF(G92=0,0,D92/G92))</f>
        <v/>
      </c>
      <c r="K92" s="21">
        <f>IF(A92="","",IF(E92=0,0,F92/E92))</f>
        <v/>
      </c>
      <c r="L92" s="19">
        <f>IF(A92="","",IF(E92=0,0,D92/E92*1000))</f>
        <v/>
      </c>
    </row>
    <row r="93">
      <c r="A93" s="54" t="n">
        <v>46294</v>
      </c>
      <c r="B93" s="58">
        <f>IF(A93="","",DATE(YEAR(A93),MONTH(A93),1))</f>
        <v/>
      </c>
      <c r="C93" s="11">
        <f>IF(A93="","",CHOOSE(WEEKDAY(A93,2),"Seg","Ter","Qua","Qui","Sex","Sáb","Dom"))</f>
        <v/>
      </c>
      <c r="D93" s="55" t="n">
        <v>980.3200000000001</v>
      </c>
      <c r="E93" s="56" t="n">
        <v>63125</v>
      </c>
      <c r="F93" s="56" t="n">
        <v>1681</v>
      </c>
      <c r="G93" s="56" t="n">
        <v>19</v>
      </c>
      <c r="H93" s="57" t="n">
        <v>4.522258</v>
      </c>
      <c r="I93" s="19">
        <f>IF(A93="","",D93*H93)</f>
        <v/>
      </c>
      <c r="J93" s="19">
        <f>IF(A93="","",IF(G93=0,0,D93/G93))</f>
        <v/>
      </c>
      <c r="K93" s="21">
        <f>IF(A93="","",IF(E93=0,0,F93/E93))</f>
        <v/>
      </c>
      <c r="L93" s="19">
        <f>IF(A93="","",IF(E93=0,0,D93/E93*1000))</f>
        <v/>
      </c>
    </row>
    <row r="94">
      <c r="A94" s="54" t="n">
        <v>46295</v>
      </c>
      <c r="B94" s="58">
        <f>IF(A94="","",DATE(YEAR(A94),MONTH(A94),1))</f>
        <v/>
      </c>
      <c r="C94" s="11">
        <f>IF(A94="","",CHOOSE(WEEKDAY(A94,2),"Seg","Ter","Qua","Qui","Sex","Sáb","Dom"))</f>
        <v/>
      </c>
      <c r="D94" s="55" t="n">
        <v>1074.32</v>
      </c>
      <c r="E94" s="56" t="n">
        <v>56734</v>
      </c>
      <c r="F94" s="56" t="n">
        <v>1442</v>
      </c>
      <c r="G94" s="56" t="n">
        <v>10</v>
      </c>
      <c r="H94" s="57" t="n">
        <v>2.801502</v>
      </c>
      <c r="I94" s="19">
        <f>IF(A94="","",D94*H94)</f>
        <v/>
      </c>
      <c r="J94" s="19">
        <f>IF(A94="","",IF(G94=0,0,D94/G94))</f>
        <v/>
      </c>
      <c r="K94" s="21">
        <f>IF(A94="","",IF(E94=0,0,F94/E94))</f>
        <v/>
      </c>
      <c r="L94" s="19">
        <f>IF(A94="","",IF(E94=0,0,D94/E94*1000))</f>
        <v/>
      </c>
    </row>
    <row r="95">
      <c r="A95" s="54" t="n">
        <v>46296</v>
      </c>
      <c r="B95" s="58">
        <f>IF(A95="","",DATE(YEAR(A95),MONTH(A95),1))</f>
        <v/>
      </c>
      <c r="C95" s="11">
        <f>IF(A95="","",CHOOSE(WEEKDAY(A95,2),"Seg","Ter","Qua","Qui","Sex","Sáb","Dom"))</f>
        <v/>
      </c>
      <c r="D95" s="55" t="n">
        <v>1293.77</v>
      </c>
      <c r="E95" s="56" t="n">
        <v>69672</v>
      </c>
      <c r="F95" s="56" t="n">
        <v>1725</v>
      </c>
      <c r="G95" s="56" t="n">
        <v>11</v>
      </c>
      <c r="H95" s="57" t="n">
        <v>3.533472</v>
      </c>
      <c r="I95" s="19">
        <f>IF(A95="","",D95*H95)</f>
        <v/>
      </c>
      <c r="J95" s="19">
        <f>IF(A95="","",IF(G95=0,0,D95/G95))</f>
        <v/>
      </c>
      <c r="K95" s="21">
        <f>IF(A95="","",IF(E95=0,0,F95/E95))</f>
        <v/>
      </c>
      <c r="L95" s="19">
        <f>IF(A95="","",IF(E95=0,0,D95/E95*1000))</f>
        <v/>
      </c>
    </row>
    <row r="96">
      <c r="A96" s="54" t="n">
        <v>46297</v>
      </c>
      <c r="B96" s="58">
        <f>IF(A96="","",DATE(YEAR(A96),MONTH(A96),1))</f>
        <v/>
      </c>
      <c r="C96" s="11">
        <f>IF(A96="","",CHOOSE(WEEKDAY(A96,2),"Seg","Ter","Qua","Qui","Sex","Sáb","Dom"))</f>
        <v/>
      </c>
      <c r="D96" s="55" t="n">
        <v>2780.14</v>
      </c>
      <c r="E96" s="56" t="n">
        <v>330391</v>
      </c>
      <c r="F96" s="56" t="n">
        <v>8701</v>
      </c>
      <c r="G96" s="56" t="n">
        <v>12</v>
      </c>
      <c r="H96" s="57" t="n">
        <v>2.040944</v>
      </c>
      <c r="I96" s="19">
        <f>IF(A96="","",D96*H96)</f>
        <v/>
      </c>
      <c r="J96" s="19">
        <f>IF(A96="","",IF(G96=0,0,D96/G96))</f>
        <v/>
      </c>
      <c r="K96" s="21">
        <f>IF(A96="","",IF(E96=0,0,F96/E96))</f>
        <v/>
      </c>
      <c r="L96" s="19">
        <f>IF(A96="","",IF(E96=0,0,D96/E96*1000))</f>
        <v/>
      </c>
    </row>
    <row r="97">
      <c r="A97" s="54" t="n">
        <v>46298</v>
      </c>
      <c r="B97" s="58">
        <f>IF(A97="","",DATE(YEAR(A97),MONTH(A97),1))</f>
        <v/>
      </c>
      <c r="C97" s="11">
        <f>IF(A97="","",CHOOSE(WEEKDAY(A97,2),"Seg","Ter","Qua","Qui","Sex","Sáb","Dom"))</f>
        <v/>
      </c>
      <c r="D97" s="55" t="n">
        <v>1401.97</v>
      </c>
      <c r="E97" s="56" t="n">
        <v>105612</v>
      </c>
      <c r="F97" s="56" t="n">
        <v>2494</v>
      </c>
      <c r="G97" s="56" t="n">
        <v>4</v>
      </c>
      <c r="H97" s="57" t="n">
        <v>0.83658</v>
      </c>
      <c r="I97" s="19">
        <f>IF(A97="","",D97*H97)</f>
        <v/>
      </c>
      <c r="J97" s="19">
        <f>IF(A97="","",IF(G97=0,0,D97/G97))</f>
        <v/>
      </c>
      <c r="K97" s="21">
        <f>IF(A97="","",IF(E97=0,0,F97/E97))</f>
        <v/>
      </c>
      <c r="L97" s="19">
        <f>IF(A97="","",IF(E97=0,0,D97/E97*1000))</f>
        <v/>
      </c>
    </row>
    <row r="98">
      <c r="A98" s="54" t="n">
        <v>46299</v>
      </c>
      <c r="B98" s="58">
        <f>IF(A98="","",DATE(YEAR(A98),MONTH(A98),1))</f>
        <v/>
      </c>
      <c r="C98" s="11">
        <f>IF(A98="","",CHOOSE(WEEKDAY(A98,2),"Seg","Ter","Qua","Qui","Sex","Sáb","Dom"))</f>
        <v/>
      </c>
      <c r="D98" s="55" t="n">
        <v>1896.65</v>
      </c>
      <c r="E98" s="56" t="n">
        <v>160163</v>
      </c>
      <c r="F98" s="56" t="n">
        <v>3625</v>
      </c>
      <c r="G98" s="56" t="n">
        <v>13</v>
      </c>
      <c r="H98" s="57" t="n">
        <v>2.294746</v>
      </c>
      <c r="I98" s="19">
        <f>IF(A98="","",D98*H98)</f>
        <v/>
      </c>
      <c r="J98" s="19">
        <f>IF(A98="","",IF(G98=0,0,D98/G98))</f>
        <v/>
      </c>
      <c r="K98" s="21">
        <f>IF(A98="","",IF(E98=0,0,F98/E98))</f>
        <v/>
      </c>
      <c r="L98" s="19">
        <f>IF(A98="","",IF(E98=0,0,D98/E98*1000))</f>
        <v/>
      </c>
    </row>
    <row r="99">
      <c r="A99" s="54" t="n">
        <v>46300</v>
      </c>
      <c r="B99" s="58">
        <f>IF(A99="","",DATE(YEAR(A99),MONTH(A99),1))</f>
        <v/>
      </c>
      <c r="C99" s="11">
        <f>IF(A99="","",CHOOSE(WEEKDAY(A99,2),"Seg","Ter","Qua","Qui","Sex","Sáb","Dom"))</f>
        <v/>
      </c>
      <c r="D99" s="55" t="n">
        <v>2106.47</v>
      </c>
      <c r="E99" s="56" t="n">
        <v>177127</v>
      </c>
      <c r="F99" s="56" t="n">
        <v>3865</v>
      </c>
      <c r="G99" s="56" t="n">
        <v>18</v>
      </c>
      <c r="H99" s="57" t="n">
        <v>4.869307</v>
      </c>
      <c r="I99" s="19">
        <f>IF(A99="","",D99*H99)</f>
        <v/>
      </c>
      <c r="J99" s="19">
        <f>IF(A99="","",IF(G99=0,0,D99/G99))</f>
        <v/>
      </c>
      <c r="K99" s="21">
        <f>IF(A99="","",IF(E99=0,0,F99/E99))</f>
        <v/>
      </c>
      <c r="L99" s="19">
        <f>IF(A99="","",IF(E99=0,0,D99/E99*1000))</f>
        <v/>
      </c>
    </row>
    <row r="100">
      <c r="A100" s="54" t="n">
        <v>46301</v>
      </c>
      <c r="B100" s="58">
        <f>IF(A100="","",DATE(YEAR(A100),MONTH(A100),1))</f>
        <v/>
      </c>
      <c r="C100" s="11">
        <f>IF(A100="","",CHOOSE(WEEKDAY(A100,2),"Seg","Ter","Qua","Qui","Sex","Sáb","Dom"))</f>
        <v/>
      </c>
      <c r="D100" s="55" t="n">
        <v>2207.79</v>
      </c>
      <c r="E100" s="56" t="n">
        <v>150393</v>
      </c>
      <c r="F100" s="56" t="n">
        <v>3490</v>
      </c>
      <c r="G100" s="56" t="n">
        <v>12</v>
      </c>
      <c r="H100" s="57" t="n">
        <v>2.076357</v>
      </c>
      <c r="I100" s="19">
        <f>IF(A100="","",D100*H100)</f>
        <v/>
      </c>
      <c r="J100" s="19">
        <f>IF(A100="","",IF(G100=0,0,D100/G100))</f>
        <v/>
      </c>
      <c r="K100" s="21">
        <f>IF(A100="","",IF(E100=0,0,F100/E100))</f>
        <v/>
      </c>
      <c r="L100" s="19">
        <f>IF(A100="","",IF(E100=0,0,D100/E100*1000))</f>
        <v/>
      </c>
    </row>
    <row r="101">
      <c r="A101" s="54" t="n">
        <v>46302</v>
      </c>
      <c r="B101" s="58">
        <f>IF(A101="","",DATE(YEAR(A101),MONTH(A101),1))</f>
        <v/>
      </c>
      <c r="C101" s="11">
        <f>IF(A101="","",CHOOSE(WEEKDAY(A101,2),"Seg","Ter","Qua","Qui","Sex","Sáb","Dom"))</f>
        <v/>
      </c>
      <c r="D101" s="55" t="n">
        <v>6806.45</v>
      </c>
      <c r="E101" s="56" t="n">
        <v>372802</v>
      </c>
      <c r="F101" s="56" t="n">
        <v>9311</v>
      </c>
      <c r="G101" s="56" t="n">
        <v>1023</v>
      </c>
      <c r="H101" s="57" t="n">
        <v>43.267358</v>
      </c>
      <c r="I101" s="19">
        <f>IF(A101="","",D101*H101)</f>
        <v/>
      </c>
      <c r="J101" s="19">
        <f>IF(A101="","",IF(G101=0,0,D101/G101))</f>
        <v/>
      </c>
      <c r="K101" s="21">
        <f>IF(A101="","",IF(E101=0,0,F101/E101))</f>
        <v/>
      </c>
      <c r="L101" s="19">
        <f>IF(A101="","",IF(E101=0,0,D101/E101*1000))</f>
        <v/>
      </c>
    </row>
    <row r="102">
      <c r="A102" s="54" t="n">
        <v>46303</v>
      </c>
      <c r="B102" s="58">
        <f>IF(A102="","",DATE(YEAR(A102),MONTH(A102),1))</f>
        <v/>
      </c>
      <c r="C102" s="11">
        <f>IF(A102="","",CHOOSE(WEEKDAY(A102,2),"Seg","Ter","Qua","Qui","Sex","Sáb","Dom"))</f>
        <v/>
      </c>
      <c r="D102" s="55" t="n">
        <v>6234.72</v>
      </c>
      <c r="E102" s="56" t="n">
        <v>442663</v>
      </c>
      <c r="F102" s="56" t="n">
        <v>21818</v>
      </c>
      <c r="G102" s="56" t="n">
        <v>368</v>
      </c>
      <c r="H102" s="57" t="n">
        <v>14.749211</v>
      </c>
      <c r="I102" s="19">
        <f>IF(A102="","",D102*H102)</f>
        <v/>
      </c>
      <c r="J102" s="19">
        <f>IF(A102="","",IF(G102=0,0,D102/G102))</f>
        <v/>
      </c>
      <c r="K102" s="21">
        <f>IF(A102="","",IF(E102=0,0,F102/E102))</f>
        <v/>
      </c>
      <c r="L102" s="19">
        <f>IF(A102="","",IF(E102=0,0,D102/E102*1000))</f>
        <v/>
      </c>
    </row>
    <row r="103">
      <c r="A103" s="54" t="n"/>
      <c r="B103" s="58">
        <f>IF(A103="","",DATE(YEAR(A103),MONTH(A103),1))</f>
        <v/>
      </c>
      <c r="C103" s="11">
        <f>IF(A103="","",CHOOSE(WEEKDAY(A103,2),"Seg","Ter","Qua","Qui","Sex","Sáb","Dom"))</f>
        <v/>
      </c>
      <c r="D103" s="55" t="n"/>
      <c r="E103" s="56" t="n"/>
      <c r="F103" s="56" t="n"/>
      <c r="G103" s="56" t="n"/>
      <c r="H103" s="57" t="n"/>
      <c r="I103" s="19">
        <f>IF(A103="","",D103*H103)</f>
        <v/>
      </c>
      <c r="J103" s="19">
        <f>IF(A103="","",IF(G103=0,0,D103/G103))</f>
        <v/>
      </c>
      <c r="K103" s="21">
        <f>IF(A103="","",IF(E103=0,0,F103/E103))</f>
        <v/>
      </c>
      <c r="L103" s="19">
        <f>IF(A103="","",IF(E103=0,0,D103/E103*1000))</f>
        <v/>
      </c>
    </row>
    <row r="104">
      <c r="A104" s="54" t="n"/>
      <c r="B104" s="58">
        <f>IF(A104="","",DATE(YEAR(A104),MONTH(A104),1))</f>
        <v/>
      </c>
      <c r="C104" s="11">
        <f>IF(A104="","",CHOOSE(WEEKDAY(A104,2),"Seg","Ter","Qua","Qui","Sex","Sáb","Dom"))</f>
        <v/>
      </c>
      <c r="D104" s="55" t="n"/>
      <c r="E104" s="56" t="n"/>
      <c r="F104" s="56" t="n"/>
      <c r="G104" s="56" t="n"/>
      <c r="H104" s="57" t="n"/>
      <c r="I104" s="19">
        <f>IF(A104="","",D104*H104)</f>
        <v/>
      </c>
      <c r="J104" s="19">
        <f>IF(A104="","",IF(G104=0,0,D104/G104))</f>
        <v/>
      </c>
      <c r="K104" s="21">
        <f>IF(A104="","",IF(E104=0,0,F104/E104))</f>
        <v/>
      </c>
      <c r="L104" s="19">
        <f>IF(A104="","",IF(E104=0,0,D104/E104*1000))</f>
        <v/>
      </c>
    </row>
    <row r="105">
      <c r="A105" s="54" t="n"/>
      <c r="B105" s="58">
        <f>IF(A105="","",DATE(YEAR(A105),MONTH(A105),1))</f>
        <v/>
      </c>
      <c r="C105" s="11">
        <f>IF(A105="","",CHOOSE(WEEKDAY(A105,2),"Seg","Ter","Qua","Qui","Sex","Sáb","Dom"))</f>
        <v/>
      </c>
      <c r="D105" s="55" t="n"/>
      <c r="E105" s="56" t="n"/>
      <c r="F105" s="56" t="n"/>
      <c r="G105" s="56" t="n"/>
      <c r="H105" s="57" t="n"/>
      <c r="I105" s="19">
        <f>IF(A105="","",D105*H105)</f>
        <v/>
      </c>
      <c r="J105" s="19">
        <f>IF(A105="","",IF(G105=0,0,D105/G105))</f>
        <v/>
      </c>
      <c r="K105" s="21">
        <f>IF(A105="","",IF(E105=0,0,F105/E105))</f>
        <v/>
      </c>
      <c r="L105" s="19">
        <f>IF(A105="","",IF(E105=0,0,D105/E105*1000))</f>
        <v/>
      </c>
    </row>
    <row r="106">
      <c r="A106" s="54" t="n"/>
      <c r="B106" s="58">
        <f>IF(A106="","",DATE(YEAR(A106),MONTH(A106),1))</f>
        <v/>
      </c>
      <c r="C106" s="11">
        <f>IF(A106="","",CHOOSE(WEEKDAY(A106,2),"Seg","Ter","Qua","Qui","Sex","Sáb","Dom"))</f>
        <v/>
      </c>
      <c r="D106" s="55" t="n"/>
      <c r="E106" s="56" t="n"/>
      <c r="F106" s="56" t="n"/>
      <c r="G106" s="56" t="n"/>
      <c r="H106" s="57" t="n"/>
      <c r="I106" s="19">
        <f>IF(A106="","",D106*H106)</f>
        <v/>
      </c>
      <c r="J106" s="19">
        <f>IF(A106="","",IF(G106=0,0,D106/G106))</f>
        <v/>
      </c>
      <c r="K106" s="21">
        <f>IF(A106="","",IF(E106=0,0,F106/E106))</f>
        <v/>
      </c>
      <c r="L106" s="19">
        <f>IF(A106="","",IF(E106=0,0,D106/E106*1000))</f>
        <v/>
      </c>
    </row>
    <row r="107">
      <c r="A107" s="54" t="n"/>
      <c r="B107" s="58">
        <f>IF(A107="","",DATE(YEAR(A107),MONTH(A107),1))</f>
        <v/>
      </c>
      <c r="C107" s="11">
        <f>IF(A107="","",CHOOSE(WEEKDAY(A107,2),"Seg","Ter","Qua","Qui","Sex","Sáb","Dom"))</f>
        <v/>
      </c>
      <c r="D107" s="55" t="n"/>
      <c r="E107" s="56" t="n"/>
      <c r="F107" s="56" t="n"/>
      <c r="G107" s="56" t="n"/>
      <c r="H107" s="57" t="n"/>
      <c r="I107" s="19">
        <f>IF(A107="","",D107*H107)</f>
        <v/>
      </c>
      <c r="J107" s="19">
        <f>IF(A107="","",IF(G107=0,0,D107/G107))</f>
        <v/>
      </c>
      <c r="K107" s="21">
        <f>IF(A107="","",IF(E107=0,0,F107/E107))</f>
        <v/>
      </c>
      <c r="L107" s="19">
        <f>IF(A107="","",IF(E107=0,0,D107/E107*1000))</f>
        <v/>
      </c>
    </row>
    <row r="108">
      <c r="A108" s="54" t="n"/>
      <c r="B108" s="58">
        <f>IF(A108="","",DATE(YEAR(A108),MONTH(A108),1))</f>
        <v/>
      </c>
      <c r="C108" s="11">
        <f>IF(A108="","",CHOOSE(WEEKDAY(A108,2),"Seg","Ter","Qua","Qui","Sex","Sáb","Dom"))</f>
        <v/>
      </c>
      <c r="D108" s="55" t="n"/>
      <c r="E108" s="56" t="n"/>
      <c r="F108" s="56" t="n"/>
      <c r="G108" s="56" t="n"/>
      <c r="H108" s="57" t="n"/>
      <c r="I108" s="19">
        <f>IF(A108="","",D108*H108)</f>
        <v/>
      </c>
      <c r="J108" s="19">
        <f>IF(A108="","",IF(G108=0,0,D108/G108))</f>
        <v/>
      </c>
      <c r="K108" s="21">
        <f>IF(A108="","",IF(E108=0,0,F108/E108))</f>
        <v/>
      </c>
      <c r="L108" s="19">
        <f>IF(A108="","",IF(E108=0,0,D108/E108*1000))</f>
        <v/>
      </c>
    </row>
    <row r="109">
      <c r="A109" s="54" t="n"/>
      <c r="B109" s="58">
        <f>IF(A109="","",DATE(YEAR(A109),MONTH(A109),1))</f>
        <v/>
      </c>
      <c r="C109" s="11">
        <f>IF(A109="","",CHOOSE(WEEKDAY(A109,2),"Seg","Ter","Qua","Qui","Sex","Sáb","Dom"))</f>
        <v/>
      </c>
      <c r="D109" s="55" t="n"/>
      <c r="E109" s="56" t="n"/>
      <c r="F109" s="56" t="n"/>
      <c r="G109" s="56" t="n"/>
      <c r="H109" s="57" t="n"/>
      <c r="I109" s="19">
        <f>IF(A109="","",D109*H109)</f>
        <v/>
      </c>
      <c r="J109" s="19">
        <f>IF(A109="","",IF(G109=0,0,D109/G109))</f>
        <v/>
      </c>
      <c r="K109" s="21">
        <f>IF(A109="","",IF(E109=0,0,F109/E109))</f>
        <v/>
      </c>
      <c r="L109" s="19">
        <f>IF(A109="","",IF(E109=0,0,D109/E109*1000))</f>
        <v/>
      </c>
    </row>
    <row r="110">
      <c r="A110" s="54" t="n"/>
      <c r="B110" s="58">
        <f>IF(A110="","",DATE(YEAR(A110),MONTH(A110),1))</f>
        <v/>
      </c>
      <c r="C110" s="11">
        <f>IF(A110="","",CHOOSE(WEEKDAY(A110,2),"Seg","Ter","Qua","Qui","Sex","Sáb","Dom"))</f>
        <v/>
      </c>
      <c r="D110" s="55" t="n"/>
      <c r="E110" s="56" t="n"/>
      <c r="F110" s="56" t="n"/>
      <c r="G110" s="56" t="n"/>
      <c r="H110" s="57" t="n"/>
      <c r="I110" s="19">
        <f>IF(A110="","",D110*H110)</f>
        <v/>
      </c>
      <c r="J110" s="19">
        <f>IF(A110="","",IF(G110=0,0,D110/G110))</f>
        <v/>
      </c>
      <c r="K110" s="21">
        <f>IF(A110="","",IF(E110=0,0,F110/E110))</f>
        <v/>
      </c>
      <c r="L110" s="19">
        <f>IF(A110="","",IF(E110=0,0,D110/E110*1000))</f>
        <v/>
      </c>
    </row>
    <row r="111">
      <c r="A111" s="54" t="n"/>
      <c r="B111" s="58">
        <f>IF(A111="","",DATE(YEAR(A111),MONTH(A111),1))</f>
        <v/>
      </c>
      <c r="C111" s="11">
        <f>IF(A111="","",CHOOSE(WEEKDAY(A111,2),"Seg","Ter","Qua","Qui","Sex","Sáb","Dom"))</f>
        <v/>
      </c>
      <c r="D111" s="55" t="n"/>
      <c r="E111" s="56" t="n"/>
      <c r="F111" s="56" t="n"/>
      <c r="G111" s="56" t="n"/>
      <c r="H111" s="57" t="n"/>
      <c r="I111" s="19">
        <f>IF(A111="","",D111*H111)</f>
        <v/>
      </c>
      <c r="J111" s="19">
        <f>IF(A111="","",IF(G111=0,0,D111/G111))</f>
        <v/>
      </c>
      <c r="K111" s="21">
        <f>IF(A111="","",IF(E111=0,0,F111/E111))</f>
        <v/>
      </c>
      <c r="L111" s="19">
        <f>IF(A111="","",IF(E111=0,0,D111/E111*1000))</f>
        <v/>
      </c>
    </row>
    <row r="112">
      <c r="A112" s="54" t="n"/>
      <c r="B112" s="58">
        <f>IF(A112="","",DATE(YEAR(A112),MONTH(A112),1))</f>
        <v/>
      </c>
      <c r="C112" s="11">
        <f>IF(A112="","",CHOOSE(WEEKDAY(A112,2),"Seg","Ter","Qua","Qui","Sex","Sáb","Dom"))</f>
        <v/>
      </c>
      <c r="D112" s="55" t="n"/>
      <c r="E112" s="56" t="n"/>
      <c r="F112" s="56" t="n"/>
      <c r="G112" s="56" t="n"/>
      <c r="H112" s="57" t="n"/>
      <c r="I112" s="19">
        <f>IF(A112="","",D112*H112)</f>
        <v/>
      </c>
      <c r="J112" s="19">
        <f>IF(A112="","",IF(G112=0,0,D112/G112))</f>
        <v/>
      </c>
      <c r="K112" s="21">
        <f>IF(A112="","",IF(E112=0,0,F112/E112))</f>
        <v/>
      </c>
      <c r="L112" s="19">
        <f>IF(A112="","",IF(E112=0,0,D112/E112*1000))</f>
        <v/>
      </c>
    </row>
    <row r="113">
      <c r="A113" s="54" t="n"/>
      <c r="B113" s="58">
        <f>IF(A113="","",DATE(YEAR(A113),MONTH(A113),1))</f>
        <v/>
      </c>
      <c r="C113" s="11">
        <f>IF(A113="","",CHOOSE(WEEKDAY(A113,2),"Seg","Ter","Qua","Qui","Sex","Sáb","Dom"))</f>
        <v/>
      </c>
      <c r="D113" s="55" t="n"/>
      <c r="E113" s="56" t="n"/>
      <c r="F113" s="56" t="n"/>
      <c r="G113" s="56" t="n"/>
      <c r="H113" s="57" t="n"/>
      <c r="I113" s="19">
        <f>IF(A113="","",D113*H113)</f>
        <v/>
      </c>
      <c r="J113" s="19">
        <f>IF(A113="","",IF(G113=0,0,D113/G113))</f>
        <v/>
      </c>
      <c r="K113" s="21">
        <f>IF(A113="","",IF(E113=0,0,F113/E113))</f>
        <v/>
      </c>
      <c r="L113" s="19">
        <f>IF(A113="","",IF(E113=0,0,D113/E113*1000))</f>
        <v/>
      </c>
    </row>
    <row r="114">
      <c r="A114" s="54" t="n"/>
      <c r="B114" s="58">
        <f>IF(A114="","",DATE(YEAR(A114),MONTH(A114),1))</f>
        <v/>
      </c>
      <c r="C114" s="11">
        <f>IF(A114="","",CHOOSE(WEEKDAY(A114,2),"Seg","Ter","Qua","Qui","Sex","Sáb","Dom"))</f>
        <v/>
      </c>
      <c r="D114" s="55" t="n"/>
      <c r="E114" s="56" t="n"/>
      <c r="F114" s="56" t="n"/>
      <c r="G114" s="56" t="n"/>
      <c r="H114" s="57" t="n"/>
      <c r="I114" s="19">
        <f>IF(A114="","",D114*H114)</f>
        <v/>
      </c>
      <c r="J114" s="19">
        <f>IF(A114="","",IF(G114=0,0,D114/G114))</f>
        <v/>
      </c>
      <c r="K114" s="21">
        <f>IF(A114="","",IF(E114=0,0,F114/E114))</f>
        <v/>
      </c>
      <c r="L114" s="19">
        <f>IF(A114="","",IF(E114=0,0,D114/E114*1000))</f>
        <v/>
      </c>
    </row>
    <row r="115">
      <c r="A115" s="54" t="n"/>
      <c r="B115" s="58">
        <f>IF(A115="","",DATE(YEAR(A115),MONTH(A115),1))</f>
        <v/>
      </c>
      <c r="C115" s="11">
        <f>IF(A115="","",CHOOSE(WEEKDAY(A115,2),"Seg","Ter","Qua","Qui","Sex","Sáb","Dom"))</f>
        <v/>
      </c>
      <c r="D115" s="55" t="n"/>
      <c r="E115" s="56" t="n"/>
      <c r="F115" s="56" t="n"/>
      <c r="G115" s="56" t="n"/>
      <c r="H115" s="57" t="n"/>
      <c r="I115" s="19">
        <f>IF(A115="","",D115*H115)</f>
        <v/>
      </c>
      <c r="J115" s="19">
        <f>IF(A115="","",IF(G115=0,0,D115/G115))</f>
        <v/>
      </c>
      <c r="K115" s="21">
        <f>IF(A115="","",IF(E115=0,0,F115/E115))</f>
        <v/>
      </c>
      <c r="L115" s="19">
        <f>IF(A115="","",IF(E115=0,0,D115/E115*1000))</f>
        <v/>
      </c>
    </row>
    <row r="116">
      <c r="A116" s="54" t="n"/>
      <c r="B116" s="58">
        <f>IF(A116="","",DATE(YEAR(A116),MONTH(A116),1))</f>
        <v/>
      </c>
      <c r="C116" s="11">
        <f>IF(A116="","",CHOOSE(WEEKDAY(A116,2),"Seg","Ter","Qua","Qui","Sex","Sáb","Dom"))</f>
        <v/>
      </c>
      <c r="D116" s="55" t="n"/>
      <c r="E116" s="56" t="n"/>
      <c r="F116" s="56" t="n"/>
      <c r="G116" s="56" t="n"/>
      <c r="H116" s="57" t="n"/>
      <c r="I116" s="19">
        <f>IF(A116="","",D116*H116)</f>
        <v/>
      </c>
      <c r="J116" s="19">
        <f>IF(A116="","",IF(G116=0,0,D116/G116))</f>
        <v/>
      </c>
      <c r="K116" s="21">
        <f>IF(A116="","",IF(E116=0,0,F116/E116))</f>
        <v/>
      </c>
      <c r="L116" s="19">
        <f>IF(A116="","",IF(E116=0,0,D116/E116*1000))</f>
        <v/>
      </c>
    </row>
    <row r="117">
      <c r="A117" s="54" t="n"/>
      <c r="B117" s="58">
        <f>IF(A117="","",DATE(YEAR(A117),MONTH(A117),1))</f>
        <v/>
      </c>
      <c r="C117" s="11">
        <f>IF(A117="","",CHOOSE(WEEKDAY(A117,2),"Seg","Ter","Qua","Qui","Sex","Sáb","Dom"))</f>
        <v/>
      </c>
      <c r="D117" s="55" t="n"/>
      <c r="E117" s="56" t="n"/>
      <c r="F117" s="56" t="n"/>
      <c r="G117" s="56" t="n"/>
      <c r="H117" s="57" t="n"/>
      <c r="I117" s="19">
        <f>IF(A117="","",D117*H117)</f>
        <v/>
      </c>
      <c r="J117" s="19">
        <f>IF(A117="","",IF(G117=0,0,D117/G117))</f>
        <v/>
      </c>
      <c r="K117" s="21">
        <f>IF(A117="","",IF(E117=0,0,F117/E117))</f>
        <v/>
      </c>
      <c r="L117" s="19">
        <f>IF(A117="","",IF(E117=0,0,D117/E117*1000))</f>
        <v/>
      </c>
    </row>
    <row r="118">
      <c r="A118" s="54" t="n"/>
      <c r="B118" s="58">
        <f>IF(A118="","",DATE(YEAR(A118),MONTH(A118),1))</f>
        <v/>
      </c>
      <c r="C118" s="11">
        <f>IF(A118="","",CHOOSE(WEEKDAY(A118,2),"Seg","Ter","Qua","Qui","Sex","Sáb","Dom"))</f>
        <v/>
      </c>
      <c r="D118" s="55" t="n"/>
      <c r="E118" s="56" t="n"/>
      <c r="F118" s="56" t="n"/>
      <c r="G118" s="56" t="n"/>
      <c r="H118" s="57" t="n"/>
      <c r="I118" s="19">
        <f>IF(A118="","",D118*H118)</f>
        <v/>
      </c>
      <c r="J118" s="19">
        <f>IF(A118="","",IF(G118=0,0,D118/G118))</f>
        <v/>
      </c>
      <c r="K118" s="21">
        <f>IF(A118="","",IF(E118=0,0,F118/E118))</f>
        <v/>
      </c>
      <c r="L118" s="19">
        <f>IF(A118="","",IF(E118=0,0,D118/E118*1000))</f>
        <v/>
      </c>
    </row>
    <row r="119">
      <c r="A119" s="54" t="n"/>
      <c r="B119" s="58">
        <f>IF(A119="","",DATE(YEAR(A119),MONTH(A119),1))</f>
        <v/>
      </c>
      <c r="C119" s="11">
        <f>IF(A119="","",CHOOSE(WEEKDAY(A119,2),"Seg","Ter","Qua","Qui","Sex","Sáb","Dom"))</f>
        <v/>
      </c>
      <c r="D119" s="55" t="n"/>
      <c r="E119" s="56" t="n"/>
      <c r="F119" s="56" t="n"/>
      <c r="G119" s="56" t="n"/>
      <c r="H119" s="57" t="n"/>
      <c r="I119" s="19">
        <f>IF(A119="","",D119*H119)</f>
        <v/>
      </c>
      <c r="J119" s="19">
        <f>IF(A119="","",IF(G119=0,0,D119/G119))</f>
        <v/>
      </c>
      <c r="K119" s="21">
        <f>IF(A119="","",IF(E119=0,0,F119/E119))</f>
        <v/>
      </c>
      <c r="L119" s="19">
        <f>IF(A119="","",IF(E119=0,0,D119/E119*1000))</f>
        <v/>
      </c>
    </row>
    <row r="120">
      <c r="A120" s="54" t="n"/>
      <c r="B120" s="58">
        <f>IF(A120="","",DATE(YEAR(A120),MONTH(A120),1))</f>
        <v/>
      </c>
      <c r="C120" s="11">
        <f>IF(A120="","",CHOOSE(WEEKDAY(A120,2),"Seg","Ter","Qua","Qui","Sex","Sáb","Dom"))</f>
        <v/>
      </c>
      <c r="D120" s="55" t="n"/>
      <c r="E120" s="56" t="n"/>
      <c r="F120" s="56" t="n"/>
      <c r="G120" s="56" t="n"/>
      <c r="H120" s="57" t="n"/>
      <c r="I120" s="19">
        <f>IF(A120="","",D120*H120)</f>
        <v/>
      </c>
      <c r="J120" s="19">
        <f>IF(A120="","",IF(G120=0,0,D120/G120))</f>
        <v/>
      </c>
      <c r="K120" s="21">
        <f>IF(A120="","",IF(E120=0,0,F120/E120))</f>
        <v/>
      </c>
      <c r="L120" s="19">
        <f>IF(A120="","",IF(E120=0,0,D120/E120*1000))</f>
        <v/>
      </c>
    </row>
    <row r="121">
      <c r="A121" s="54" t="n"/>
      <c r="B121" s="58">
        <f>IF(A121="","",DATE(YEAR(A121),MONTH(A121),1))</f>
        <v/>
      </c>
      <c r="C121" s="11">
        <f>IF(A121="","",CHOOSE(WEEKDAY(A121,2),"Seg","Ter","Qua","Qui","Sex","Sáb","Dom"))</f>
        <v/>
      </c>
      <c r="D121" s="55" t="n"/>
      <c r="E121" s="56" t="n"/>
      <c r="F121" s="56" t="n"/>
      <c r="G121" s="56" t="n"/>
      <c r="H121" s="57" t="n"/>
      <c r="I121" s="19">
        <f>IF(A121="","",D121*H121)</f>
        <v/>
      </c>
      <c r="J121" s="19">
        <f>IF(A121="","",IF(G121=0,0,D121/G121))</f>
        <v/>
      </c>
      <c r="K121" s="21">
        <f>IF(A121="","",IF(E121=0,0,F121/E121))</f>
        <v/>
      </c>
      <c r="L121" s="19">
        <f>IF(A121="","",IF(E121=0,0,D121/E121*1000))</f>
        <v/>
      </c>
    </row>
    <row r="122">
      <c r="A122" s="54" t="n"/>
      <c r="B122" s="58">
        <f>IF(A122="","",DATE(YEAR(A122),MONTH(A122),1))</f>
        <v/>
      </c>
      <c r="C122" s="11">
        <f>IF(A122="","",CHOOSE(WEEKDAY(A122,2),"Seg","Ter","Qua","Qui","Sex","Sáb","Dom"))</f>
        <v/>
      </c>
      <c r="D122" s="55" t="n"/>
      <c r="E122" s="56" t="n"/>
      <c r="F122" s="56" t="n"/>
      <c r="G122" s="56" t="n"/>
      <c r="H122" s="57" t="n"/>
      <c r="I122" s="19">
        <f>IF(A122="","",D122*H122)</f>
        <v/>
      </c>
      <c r="J122" s="19">
        <f>IF(A122="","",IF(G122=0,0,D122/G122))</f>
        <v/>
      </c>
      <c r="K122" s="21">
        <f>IF(A122="","",IF(E122=0,0,F122/E122))</f>
        <v/>
      </c>
      <c r="L122" s="19">
        <f>IF(A122="","",IF(E122=0,0,D122/E122*1000))</f>
        <v/>
      </c>
    </row>
    <row r="123">
      <c r="A123" s="54" t="n"/>
      <c r="B123" s="58">
        <f>IF(A123="","",DATE(YEAR(A123),MONTH(A123),1))</f>
        <v/>
      </c>
      <c r="C123" s="11">
        <f>IF(A123="","",CHOOSE(WEEKDAY(A123,2),"Seg","Ter","Qua","Qui","Sex","Sáb","Dom"))</f>
        <v/>
      </c>
      <c r="D123" s="55" t="n"/>
      <c r="E123" s="56" t="n"/>
      <c r="F123" s="56" t="n"/>
      <c r="G123" s="56" t="n"/>
      <c r="H123" s="57" t="n"/>
      <c r="I123" s="19">
        <f>IF(A123="","",D123*H123)</f>
        <v/>
      </c>
      <c r="J123" s="19">
        <f>IF(A123="","",IF(G123=0,0,D123/G123))</f>
        <v/>
      </c>
      <c r="K123" s="21">
        <f>IF(A123="","",IF(E123=0,0,F123/E123))</f>
        <v/>
      </c>
      <c r="L123" s="19">
        <f>IF(A123="","",IF(E123=0,0,D123/E123*1000))</f>
        <v/>
      </c>
    </row>
    <row r="124">
      <c r="A124" s="54" t="n"/>
      <c r="B124" s="58">
        <f>IF(A124="","",DATE(YEAR(A124),MONTH(A124),1))</f>
        <v/>
      </c>
      <c r="C124" s="11">
        <f>IF(A124="","",CHOOSE(WEEKDAY(A124,2),"Seg","Ter","Qua","Qui","Sex","Sáb","Dom"))</f>
        <v/>
      </c>
      <c r="D124" s="55" t="n"/>
      <c r="E124" s="56" t="n"/>
      <c r="F124" s="56" t="n"/>
      <c r="G124" s="56" t="n"/>
      <c r="H124" s="57" t="n"/>
      <c r="I124" s="19">
        <f>IF(A124="","",D124*H124)</f>
        <v/>
      </c>
      <c r="J124" s="19">
        <f>IF(A124="","",IF(G124=0,0,D124/G124))</f>
        <v/>
      </c>
      <c r="K124" s="21">
        <f>IF(A124="","",IF(E124=0,0,F124/E124))</f>
        <v/>
      </c>
      <c r="L124" s="19">
        <f>IF(A124="","",IF(E124=0,0,D124/E124*1000))</f>
        <v/>
      </c>
    </row>
    <row r="125">
      <c r="A125" s="54" t="n"/>
      <c r="B125" s="58">
        <f>IF(A125="","",DATE(YEAR(A125),MONTH(A125),1))</f>
        <v/>
      </c>
      <c r="C125" s="11">
        <f>IF(A125="","",CHOOSE(WEEKDAY(A125,2),"Seg","Ter","Qua","Qui","Sex","Sáb","Dom"))</f>
        <v/>
      </c>
      <c r="D125" s="55" t="n"/>
      <c r="E125" s="56" t="n"/>
      <c r="F125" s="56" t="n"/>
      <c r="G125" s="56" t="n"/>
      <c r="H125" s="57" t="n"/>
      <c r="I125" s="19">
        <f>IF(A125="","",D125*H125)</f>
        <v/>
      </c>
      <c r="J125" s="19">
        <f>IF(A125="","",IF(G125=0,0,D125/G125))</f>
        <v/>
      </c>
      <c r="K125" s="21">
        <f>IF(A125="","",IF(E125=0,0,F125/E125))</f>
        <v/>
      </c>
      <c r="L125" s="19">
        <f>IF(A125="","",IF(E125=0,0,D125/E125*1000))</f>
        <v/>
      </c>
    </row>
    <row r="126">
      <c r="A126" s="54" t="n"/>
      <c r="B126" s="58">
        <f>IF(A126="","",DATE(YEAR(A126),MONTH(A126),1))</f>
        <v/>
      </c>
      <c r="C126" s="11">
        <f>IF(A126="","",CHOOSE(WEEKDAY(A126,2),"Seg","Ter","Qua","Qui","Sex","Sáb","Dom"))</f>
        <v/>
      </c>
      <c r="D126" s="55" t="n"/>
      <c r="E126" s="56" t="n"/>
      <c r="F126" s="56" t="n"/>
      <c r="G126" s="56" t="n"/>
      <c r="H126" s="57" t="n"/>
      <c r="I126" s="19">
        <f>IF(A126="","",D126*H126)</f>
        <v/>
      </c>
      <c r="J126" s="19">
        <f>IF(A126="","",IF(G126=0,0,D126/G126))</f>
        <v/>
      </c>
      <c r="K126" s="21">
        <f>IF(A126="","",IF(E126=0,0,F126/E126))</f>
        <v/>
      </c>
      <c r="L126" s="19">
        <f>IF(A126="","",IF(E126=0,0,D126/E126*1000))</f>
        <v/>
      </c>
    </row>
    <row r="127">
      <c r="A127" s="54" t="n"/>
      <c r="B127" s="58">
        <f>IF(A127="","",DATE(YEAR(A127),MONTH(A127),1))</f>
        <v/>
      </c>
      <c r="C127" s="11">
        <f>IF(A127="","",CHOOSE(WEEKDAY(A127,2),"Seg","Ter","Qua","Qui","Sex","Sáb","Dom"))</f>
        <v/>
      </c>
      <c r="D127" s="55" t="n"/>
      <c r="E127" s="56" t="n"/>
      <c r="F127" s="56" t="n"/>
      <c r="G127" s="56" t="n"/>
      <c r="H127" s="57" t="n"/>
      <c r="I127" s="19">
        <f>IF(A127="","",D127*H127)</f>
        <v/>
      </c>
      <c r="J127" s="19">
        <f>IF(A127="","",IF(G127=0,0,D127/G127))</f>
        <v/>
      </c>
      <c r="K127" s="21">
        <f>IF(A127="","",IF(E127=0,0,F127/E127))</f>
        <v/>
      </c>
      <c r="L127" s="19">
        <f>IF(A127="","",IF(E127=0,0,D127/E127*1000))</f>
        <v/>
      </c>
    </row>
    <row r="128">
      <c r="A128" s="54" t="n"/>
      <c r="B128" s="58">
        <f>IF(A128="","",DATE(YEAR(A128),MONTH(A128),1))</f>
        <v/>
      </c>
      <c r="C128" s="11">
        <f>IF(A128="","",CHOOSE(WEEKDAY(A128,2),"Seg","Ter","Qua","Qui","Sex","Sáb","Dom"))</f>
        <v/>
      </c>
      <c r="D128" s="55" t="n"/>
      <c r="E128" s="56" t="n"/>
      <c r="F128" s="56" t="n"/>
      <c r="G128" s="56" t="n"/>
      <c r="H128" s="57" t="n"/>
      <c r="I128" s="19">
        <f>IF(A128="","",D128*H128)</f>
        <v/>
      </c>
      <c r="J128" s="19">
        <f>IF(A128="","",IF(G128=0,0,D128/G128))</f>
        <v/>
      </c>
      <c r="K128" s="21">
        <f>IF(A128="","",IF(E128=0,0,F128/E128))</f>
        <v/>
      </c>
      <c r="L128" s="19">
        <f>IF(A128="","",IF(E128=0,0,D128/E128*1000))</f>
        <v/>
      </c>
    </row>
    <row r="129">
      <c r="A129" s="54" t="n"/>
      <c r="B129" s="58">
        <f>IF(A129="","",DATE(YEAR(A129),MONTH(A129),1))</f>
        <v/>
      </c>
      <c r="C129" s="11">
        <f>IF(A129="","",CHOOSE(WEEKDAY(A129,2),"Seg","Ter","Qua","Qui","Sex","Sáb","Dom"))</f>
        <v/>
      </c>
      <c r="D129" s="55" t="n"/>
      <c r="E129" s="56" t="n"/>
      <c r="F129" s="56" t="n"/>
      <c r="G129" s="56" t="n"/>
      <c r="H129" s="57" t="n"/>
      <c r="I129" s="19">
        <f>IF(A129="","",D129*H129)</f>
        <v/>
      </c>
      <c r="J129" s="19">
        <f>IF(A129="","",IF(G129=0,0,D129/G129))</f>
        <v/>
      </c>
      <c r="K129" s="21">
        <f>IF(A129="","",IF(E129=0,0,F129/E129))</f>
        <v/>
      </c>
      <c r="L129" s="19">
        <f>IF(A129="","",IF(E129=0,0,D129/E129*1000))</f>
        <v/>
      </c>
    </row>
    <row r="130">
      <c r="A130" s="54" t="n"/>
      <c r="B130" s="58">
        <f>IF(A130="","",DATE(YEAR(A130),MONTH(A130),1))</f>
        <v/>
      </c>
      <c r="C130" s="11">
        <f>IF(A130="","",CHOOSE(WEEKDAY(A130,2),"Seg","Ter","Qua","Qui","Sex","Sáb","Dom"))</f>
        <v/>
      </c>
      <c r="D130" s="55" t="n"/>
      <c r="E130" s="56" t="n"/>
      <c r="F130" s="56" t="n"/>
      <c r="G130" s="56" t="n"/>
      <c r="H130" s="57" t="n"/>
      <c r="I130" s="19">
        <f>IF(A130="","",D130*H130)</f>
        <v/>
      </c>
      <c r="J130" s="19">
        <f>IF(A130="","",IF(G130=0,0,D130/G130))</f>
        <v/>
      </c>
      <c r="K130" s="21">
        <f>IF(A130="","",IF(E130=0,0,F130/E130))</f>
        <v/>
      </c>
      <c r="L130" s="19">
        <f>IF(A130="","",IF(E130=0,0,D130/E130*1000))</f>
        <v/>
      </c>
    </row>
    <row r="131">
      <c r="A131" s="54" t="n"/>
      <c r="B131" s="58">
        <f>IF(A131="","",DATE(YEAR(A131),MONTH(A131),1))</f>
        <v/>
      </c>
      <c r="C131" s="11">
        <f>IF(A131="","",CHOOSE(WEEKDAY(A131,2),"Seg","Ter","Qua","Qui","Sex","Sáb","Dom"))</f>
        <v/>
      </c>
      <c r="D131" s="55" t="n"/>
      <c r="E131" s="56" t="n"/>
      <c r="F131" s="56" t="n"/>
      <c r="G131" s="56" t="n"/>
      <c r="H131" s="57" t="n"/>
      <c r="I131" s="19">
        <f>IF(A131="","",D131*H131)</f>
        <v/>
      </c>
      <c r="J131" s="19">
        <f>IF(A131="","",IF(G131=0,0,D131/G131))</f>
        <v/>
      </c>
      <c r="K131" s="21">
        <f>IF(A131="","",IF(E131=0,0,F131/E131))</f>
        <v/>
      </c>
      <c r="L131" s="19">
        <f>IF(A131="","",IF(E131=0,0,D131/E131*1000))</f>
        <v/>
      </c>
    </row>
    <row r="132">
      <c r="A132" s="54" t="n"/>
      <c r="B132" s="58">
        <f>IF(A132="","",DATE(YEAR(A132),MONTH(A132),1))</f>
        <v/>
      </c>
      <c r="C132" s="11">
        <f>IF(A132="","",CHOOSE(WEEKDAY(A132,2),"Seg","Ter","Qua","Qui","Sex","Sáb","Dom"))</f>
        <v/>
      </c>
      <c r="D132" s="55" t="n"/>
      <c r="E132" s="56" t="n"/>
      <c r="F132" s="56" t="n"/>
      <c r="G132" s="56" t="n"/>
      <c r="H132" s="57" t="n"/>
      <c r="I132" s="19">
        <f>IF(A132="","",D132*H132)</f>
        <v/>
      </c>
      <c r="J132" s="19">
        <f>IF(A132="","",IF(G132=0,0,D132/G132))</f>
        <v/>
      </c>
      <c r="K132" s="21">
        <f>IF(A132="","",IF(E132=0,0,F132/E132))</f>
        <v/>
      </c>
      <c r="L132" s="19">
        <f>IF(A132="","",IF(E132=0,0,D132/E132*1000))</f>
        <v/>
      </c>
    </row>
    <row r="133">
      <c r="A133" s="54" t="n"/>
      <c r="B133" s="58">
        <f>IF(A133="","",DATE(YEAR(A133),MONTH(A133),1))</f>
        <v/>
      </c>
      <c r="C133" s="11">
        <f>IF(A133="","",CHOOSE(WEEKDAY(A133,2),"Seg","Ter","Qua","Qui","Sex","Sáb","Dom"))</f>
        <v/>
      </c>
      <c r="D133" s="55" t="n"/>
      <c r="E133" s="56" t="n"/>
      <c r="F133" s="56" t="n"/>
      <c r="G133" s="56" t="n"/>
      <c r="H133" s="57" t="n"/>
      <c r="I133" s="19">
        <f>IF(A133="","",D133*H133)</f>
        <v/>
      </c>
      <c r="J133" s="19">
        <f>IF(A133="","",IF(G133=0,0,D133/G133))</f>
        <v/>
      </c>
      <c r="K133" s="21">
        <f>IF(A133="","",IF(E133=0,0,F133/E133))</f>
        <v/>
      </c>
      <c r="L133" s="19">
        <f>IF(A133="","",IF(E133=0,0,D133/E133*1000))</f>
        <v/>
      </c>
    </row>
    <row r="134">
      <c r="A134" s="54" t="n"/>
      <c r="B134" s="58">
        <f>IF(A134="","",DATE(YEAR(A134),MONTH(A134),1))</f>
        <v/>
      </c>
      <c r="C134" s="11">
        <f>IF(A134="","",CHOOSE(WEEKDAY(A134,2),"Seg","Ter","Qua","Qui","Sex","Sáb","Dom"))</f>
        <v/>
      </c>
      <c r="D134" s="55" t="n"/>
      <c r="E134" s="56" t="n"/>
      <c r="F134" s="56" t="n"/>
      <c r="G134" s="56" t="n"/>
      <c r="H134" s="57" t="n"/>
      <c r="I134" s="19">
        <f>IF(A134="","",D134*H134)</f>
        <v/>
      </c>
      <c r="J134" s="19">
        <f>IF(A134="","",IF(G134=0,0,D134/G134))</f>
        <v/>
      </c>
      <c r="K134" s="21">
        <f>IF(A134="","",IF(E134=0,0,F134/E134))</f>
        <v/>
      </c>
      <c r="L134" s="19">
        <f>IF(A134="","",IF(E134=0,0,D134/E134*1000))</f>
        <v/>
      </c>
    </row>
    <row r="135">
      <c r="A135" s="54" t="n"/>
      <c r="B135" s="58">
        <f>IF(A135="","",DATE(YEAR(A135),MONTH(A135),1))</f>
        <v/>
      </c>
      <c r="C135" s="11">
        <f>IF(A135="","",CHOOSE(WEEKDAY(A135,2),"Seg","Ter","Qua","Qui","Sex","Sáb","Dom"))</f>
        <v/>
      </c>
      <c r="D135" s="55" t="n"/>
      <c r="E135" s="56" t="n"/>
      <c r="F135" s="56" t="n"/>
      <c r="G135" s="56" t="n"/>
      <c r="H135" s="57" t="n"/>
      <c r="I135" s="19">
        <f>IF(A135="","",D135*H135)</f>
        <v/>
      </c>
      <c r="J135" s="19">
        <f>IF(A135="","",IF(G135=0,0,D135/G135))</f>
        <v/>
      </c>
      <c r="K135" s="21">
        <f>IF(A135="","",IF(E135=0,0,F135/E135))</f>
        <v/>
      </c>
      <c r="L135" s="19">
        <f>IF(A135="","",IF(E135=0,0,D135/E135*1000))</f>
        <v/>
      </c>
    </row>
    <row r="136">
      <c r="A136" s="54" t="n"/>
      <c r="B136" s="58">
        <f>IF(A136="","",DATE(YEAR(A136),MONTH(A136),1))</f>
        <v/>
      </c>
      <c r="C136" s="11">
        <f>IF(A136="","",CHOOSE(WEEKDAY(A136,2),"Seg","Ter","Qua","Qui","Sex","Sáb","Dom"))</f>
        <v/>
      </c>
      <c r="D136" s="55" t="n"/>
      <c r="E136" s="56" t="n"/>
      <c r="F136" s="56" t="n"/>
      <c r="G136" s="56" t="n"/>
      <c r="H136" s="57" t="n"/>
      <c r="I136" s="19">
        <f>IF(A136="","",D136*H136)</f>
        <v/>
      </c>
      <c r="J136" s="19">
        <f>IF(A136="","",IF(G136=0,0,D136/G136))</f>
        <v/>
      </c>
      <c r="K136" s="21">
        <f>IF(A136="","",IF(E136=0,0,F136/E136))</f>
        <v/>
      </c>
      <c r="L136" s="19">
        <f>IF(A136="","",IF(E136=0,0,D136/E136*1000))</f>
        <v/>
      </c>
    </row>
    <row r="137">
      <c r="A137" s="54" t="n"/>
      <c r="B137" s="58">
        <f>IF(A137="","",DATE(YEAR(A137),MONTH(A137),1))</f>
        <v/>
      </c>
      <c r="C137" s="11">
        <f>IF(A137="","",CHOOSE(WEEKDAY(A137,2),"Seg","Ter","Qua","Qui","Sex","Sáb","Dom"))</f>
        <v/>
      </c>
      <c r="D137" s="55" t="n"/>
      <c r="E137" s="56" t="n"/>
      <c r="F137" s="56" t="n"/>
      <c r="G137" s="56" t="n"/>
      <c r="H137" s="57" t="n"/>
      <c r="I137" s="19">
        <f>IF(A137="","",D137*H137)</f>
        <v/>
      </c>
      <c r="J137" s="19">
        <f>IF(A137="","",IF(G137=0,0,D137/G137))</f>
        <v/>
      </c>
      <c r="K137" s="21">
        <f>IF(A137="","",IF(E137=0,0,F137/E137))</f>
        <v/>
      </c>
      <c r="L137" s="19">
        <f>IF(A137="","",IF(E137=0,0,D137/E137*1000))</f>
        <v/>
      </c>
    </row>
    <row r="138">
      <c r="A138" s="54" t="n"/>
      <c r="B138" s="58">
        <f>IF(A138="","",DATE(YEAR(A138),MONTH(A138),1))</f>
        <v/>
      </c>
      <c r="C138" s="11">
        <f>IF(A138="","",CHOOSE(WEEKDAY(A138,2),"Seg","Ter","Qua","Qui","Sex","Sáb","Dom"))</f>
        <v/>
      </c>
      <c r="D138" s="55" t="n"/>
      <c r="E138" s="56" t="n"/>
      <c r="F138" s="56" t="n"/>
      <c r="G138" s="56" t="n"/>
      <c r="H138" s="57" t="n"/>
      <c r="I138" s="19">
        <f>IF(A138="","",D138*H138)</f>
        <v/>
      </c>
      <c r="J138" s="19">
        <f>IF(A138="","",IF(G138=0,0,D138/G138))</f>
        <v/>
      </c>
      <c r="K138" s="21">
        <f>IF(A138="","",IF(E138=0,0,F138/E138))</f>
        <v/>
      </c>
      <c r="L138" s="19">
        <f>IF(A138="","",IF(E138=0,0,D138/E138*1000))</f>
        <v/>
      </c>
    </row>
    <row r="139">
      <c r="A139" s="54" t="n"/>
      <c r="B139" s="58">
        <f>IF(A139="","",DATE(YEAR(A139),MONTH(A139),1))</f>
        <v/>
      </c>
      <c r="C139" s="11">
        <f>IF(A139="","",CHOOSE(WEEKDAY(A139,2),"Seg","Ter","Qua","Qui","Sex","Sáb","Dom"))</f>
        <v/>
      </c>
      <c r="D139" s="55" t="n"/>
      <c r="E139" s="56" t="n"/>
      <c r="F139" s="56" t="n"/>
      <c r="G139" s="56" t="n"/>
      <c r="H139" s="57" t="n"/>
      <c r="I139" s="19">
        <f>IF(A139="","",D139*H139)</f>
        <v/>
      </c>
      <c r="J139" s="19">
        <f>IF(A139="","",IF(G139=0,0,D139/G139))</f>
        <v/>
      </c>
      <c r="K139" s="21">
        <f>IF(A139="","",IF(E139=0,0,F139/E139))</f>
        <v/>
      </c>
      <c r="L139" s="19">
        <f>IF(A139="","",IF(E139=0,0,D139/E139*1000))</f>
        <v/>
      </c>
    </row>
    <row r="140">
      <c r="A140" s="54" t="n"/>
      <c r="B140" s="58">
        <f>IF(A140="","",DATE(YEAR(A140),MONTH(A140),1))</f>
        <v/>
      </c>
      <c r="C140" s="11">
        <f>IF(A140="","",CHOOSE(WEEKDAY(A140,2),"Seg","Ter","Qua","Qui","Sex","Sáb","Dom"))</f>
        <v/>
      </c>
      <c r="D140" s="55" t="n"/>
      <c r="E140" s="56" t="n"/>
      <c r="F140" s="56" t="n"/>
      <c r="G140" s="56" t="n"/>
      <c r="H140" s="57" t="n"/>
      <c r="I140" s="19">
        <f>IF(A140="","",D140*H140)</f>
        <v/>
      </c>
      <c r="J140" s="19">
        <f>IF(A140="","",IF(G140=0,0,D140/G140))</f>
        <v/>
      </c>
      <c r="K140" s="21">
        <f>IF(A140="","",IF(E140=0,0,F140/E140))</f>
        <v/>
      </c>
      <c r="L140" s="19">
        <f>IF(A140="","",IF(E140=0,0,D140/E140*1000))</f>
        <v/>
      </c>
    </row>
    <row r="141">
      <c r="A141" s="54" t="n"/>
      <c r="B141" s="58">
        <f>IF(A141="","",DATE(YEAR(A141),MONTH(A141),1))</f>
        <v/>
      </c>
      <c r="C141" s="11">
        <f>IF(A141="","",CHOOSE(WEEKDAY(A141,2),"Seg","Ter","Qua","Qui","Sex","Sáb","Dom"))</f>
        <v/>
      </c>
      <c r="D141" s="55" t="n"/>
      <c r="E141" s="56" t="n"/>
      <c r="F141" s="56" t="n"/>
      <c r="G141" s="56" t="n"/>
      <c r="H141" s="57" t="n"/>
      <c r="I141" s="19">
        <f>IF(A141="","",D141*H141)</f>
        <v/>
      </c>
      <c r="J141" s="19">
        <f>IF(A141="","",IF(G141=0,0,D141/G141))</f>
        <v/>
      </c>
      <c r="K141" s="21">
        <f>IF(A141="","",IF(E141=0,0,F141/E141))</f>
        <v/>
      </c>
      <c r="L141" s="19">
        <f>IF(A141="","",IF(E141=0,0,D141/E141*1000))</f>
        <v/>
      </c>
    </row>
    <row r="142">
      <c r="A142" s="54" t="n"/>
      <c r="B142" s="58">
        <f>IF(A142="","",DATE(YEAR(A142),MONTH(A142),1))</f>
        <v/>
      </c>
      <c r="C142" s="11">
        <f>IF(A142="","",CHOOSE(WEEKDAY(A142,2),"Seg","Ter","Qua","Qui","Sex","Sáb","Dom"))</f>
        <v/>
      </c>
      <c r="D142" s="55" t="n"/>
      <c r="E142" s="56" t="n"/>
      <c r="F142" s="56" t="n"/>
      <c r="G142" s="56" t="n"/>
      <c r="H142" s="57" t="n"/>
      <c r="I142" s="19">
        <f>IF(A142="","",D142*H142)</f>
        <v/>
      </c>
      <c r="J142" s="19">
        <f>IF(A142="","",IF(G142=0,0,D142/G142))</f>
        <v/>
      </c>
      <c r="K142" s="21">
        <f>IF(A142="","",IF(E142=0,0,F142/E142))</f>
        <v/>
      </c>
      <c r="L142" s="19">
        <f>IF(A142="","",IF(E142=0,0,D142/E142*1000))</f>
        <v/>
      </c>
    </row>
  </sheetData>
  <autoFilter ref="A4:L14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548235"/>
    <outlinePr summaryBelow="1" summaryRight="1"/>
    <pageSetUpPr/>
  </sheetPr>
  <dimension ref="A1:I14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12" customWidth="1" min="4" max="4"/>
    <col width="12" customWidth="1" min="5" max="5"/>
    <col width="12" customWidth="1" min="6" max="6"/>
    <col width="11" customWidth="1" min="7" max="7"/>
    <col width="10" customWidth="1" min="8" max="8"/>
    <col width="11" customWidth="1" min="9" max="9"/>
  </cols>
  <sheetData>
    <row r="1">
      <c r="A1" s="1" t="inlineStr">
        <is>
          <t>Base por estado</t>
        </is>
      </c>
    </row>
    <row r="2">
      <c r="A2" s="2" t="inlineStr">
        <is>
          <t>Uma linha por estado e mês. A Meta não devolve compras por estado nesta consulta, então a aba mede entrega e cliques.</t>
        </is>
      </c>
    </row>
    <row r="4" ht="32" customHeight="1">
      <c r="A4" s="7" t="inlineStr">
        <is>
          <t>Mês</t>
        </is>
      </c>
      <c r="B4" s="7" t="inlineStr">
        <is>
          <t>Estado</t>
        </is>
      </c>
      <c r="C4" s="7" t="inlineStr">
        <is>
          <t>Investimento</t>
        </is>
      </c>
      <c r="D4" s="7" t="inlineStr">
        <is>
          <t>Impressões</t>
        </is>
      </c>
      <c r="E4" s="7" t="inlineStr">
        <is>
          <t>Cliques no link</t>
        </is>
      </c>
      <c r="F4" s="7" t="inlineStr">
        <is>
          <t>% do investimento</t>
        </is>
      </c>
      <c r="G4" s="7" t="inlineStr">
        <is>
          <t>CPM</t>
        </is>
      </c>
      <c r="H4" s="7" t="inlineStr">
        <is>
          <t>CTR no link</t>
        </is>
      </c>
      <c r="I4" s="7" t="inlineStr">
        <is>
          <t>CPC no link</t>
        </is>
      </c>
    </row>
    <row r="5">
      <c r="A5" s="40" t="n">
        <v>46204</v>
      </c>
      <c r="B5" s="32" t="inlineStr">
        <is>
          <t>São Paulo</t>
        </is>
      </c>
      <c r="C5" s="55" t="n">
        <v>15471.43</v>
      </c>
      <c r="D5" s="56" t="n">
        <v>1098468</v>
      </c>
      <c r="E5" s="56" t="n">
        <v>27100</v>
      </c>
      <c r="F5" s="21">
        <f>IF(C5="","",IF(SUMIFS($C$5:$C$1000,$A$5:$A$1000,A5)=0,0,C5/SUMIFS($C$5:$C$1000,$A$5:$A$1000,A5)))</f>
        <v/>
      </c>
      <c r="G5" s="19">
        <f>IF(C5="","",IF(D5=0,0,C5/D5*1000))</f>
        <v/>
      </c>
      <c r="H5" s="21">
        <f>IF(C5="","",IF(D5=0,0,E5/D5))</f>
        <v/>
      </c>
      <c r="I5" s="19">
        <f>IF(C5="","",IF(E5=0,0,C5/E5))</f>
        <v/>
      </c>
    </row>
    <row r="6">
      <c r="A6" s="40" t="n">
        <v>46204</v>
      </c>
      <c r="B6" s="32" t="inlineStr">
        <is>
          <t>Minas Gerais</t>
        </is>
      </c>
      <c r="C6" s="55" t="n">
        <v>2301.23</v>
      </c>
      <c r="D6" s="56" t="n">
        <v>241652</v>
      </c>
      <c r="E6" s="56" t="n">
        <v>4963</v>
      </c>
      <c r="F6" s="21">
        <f>IF(C6="","",IF(SUMIFS($C$5:$C$1000,$A$5:$A$1000,A6)=0,0,C6/SUMIFS($C$5:$C$1000,$A$5:$A$1000,A6)))</f>
        <v/>
      </c>
      <c r="G6" s="19">
        <f>IF(C6="","",IF(D6=0,0,C6/D6*1000))</f>
        <v/>
      </c>
      <c r="H6" s="21">
        <f>IF(C6="","",IF(D6=0,0,E6/D6))</f>
        <v/>
      </c>
      <c r="I6" s="19">
        <f>IF(C6="","",IF(E6=0,0,C6/E6))</f>
        <v/>
      </c>
    </row>
    <row r="7">
      <c r="A7" s="40" t="n">
        <v>46204</v>
      </c>
      <c r="B7" s="32" t="inlineStr">
        <is>
          <t>Paraná</t>
        </is>
      </c>
      <c r="C7" s="55" t="n">
        <v>2252.33</v>
      </c>
      <c r="D7" s="56" t="n">
        <v>205947</v>
      </c>
      <c r="E7" s="56" t="n">
        <v>4617</v>
      </c>
      <c r="F7" s="21">
        <f>IF(C7="","",IF(SUMIFS($C$5:$C$1000,$A$5:$A$1000,A7)=0,0,C7/SUMIFS($C$5:$C$1000,$A$5:$A$1000,A7)))</f>
        <v/>
      </c>
      <c r="G7" s="19">
        <f>IF(C7="","",IF(D7=0,0,C7/D7*1000))</f>
        <v/>
      </c>
      <c r="H7" s="21">
        <f>IF(C7="","",IF(D7=0,0,E7/D7))</f>
        <v/>
      </c>
      <c r="I7" s="19">
        <f>IF(C7="","",IF(E7=0,0,C7/E7))</f>
        <v/>
      </c>
    </row>
    <row r="8">
      <c r="A8" s="40" t="n">
        <v>46204</v>
      </c>
      <c r="B8" s="32" t="inlineStr">
        <is>
          <t>Rio de Janeiro</t>
        </is>
      </c>
      <c r="C8" s="55" t="n">
        <v>1863.59</v>
      </c>
      <c r="D8" s="56" t="n">
        <v>176183</v>
      </c>
      <c r="E8" s="56" t="n">
        <v>4284</v>
      </c>
      <c r="F8" s="21">
        <f>IF(C8="","",IF(SUMIFS($C$5:$C$1000,$A$5:$A$1000,A8)=0,0,C8/SUMIFS($C$5:$C$1000,$A$5:$A$1000,A8)))</f>
        <v/>
      </c>
      <c r="G8" s="19">
        <f>IF(C8="","",IF(D8=0,0,C8/D8*1000))</f>
        <v/>
      </c>
      <c r="H8" s="21">
        <f>IF(C8="","",IF(D8=0,0,E8/D8))</f>
        <v/>
      </c>
      <c r="I8" s="19">
        <f>IF(C8="","",IF(E8=0,0,C8/E8))</f>
        <v/>
      </c>
    </row>
    <row r="9">
      <c r="A9" s="40" t="n">
        <v>46204</v>
      </c>
      <c r="B9" s="32" t="inlineStr">
        <is>
          <t>Rio Grande do Sul</t>
        </is>
      </c>
      <c r="C9" s="55" t="n">
        <v>1379</v>
      </c>
      <c r="D9" s="56" t="n">
        <v>165244</v>
      </c>
      <c r="E9" s="56" t="n">
        <v>3388</v>
      </c>
      <c r="F9" s="21">
        <f>IF(C9="","",IF(SUMIFS($C$5:$C$1000,$A$5:$A$1000,A9)=0,0,C9/SUMIFS($C$5:$C$1000,$A$5:$A$1000,A9)))</f>
        <v/>
      </c>
      <c r="G9" s="19">
        <f>IF(C9="","",IF(D9=0,0,C9/D9*1000))</f>
        <v/>
      </c>
      <c r="H9" s="21">
        <f>IF(C9="","",IF(D9=0,0,E9/D9))</f>
        <v/>
      </c>
      <c r="I9" s="19">
        <f>IF(C9="","",IF(E9=0,0,C9/E9))</f>
        <v/>
      </c>
    </row>
    <row r="10">
      <c r="A10" s="40" t="n">
        <v>46204</v>
      </c>
      <c r="B10" s="32" t="inlineStr">
        <is>
          <t>Santa Catarina</t>
        </is>
      </c>
      <c r="C10" s="55" t="n">
        <v>1066.34</v>
      </c>
      <c r="D10" s="56" t="n">
        <v>109052</v>
      </c>
      <c r="E10" s="56" t="n">
        <v>2589</v>
      </c>
      <c r="F10" s="21">
        <f>IF(C10="","",IF(SUMIFS($C$5:$C$1000,$A$5:$A$1000,A10)=0,0,C10/SUMIFS($C$5:$C$1000,$A$5:$A$1000,A10)))</f>
        <v/>
      </c>
      <c r="G10" s="19">
        <f>IF(C10="","",IF(D10=0,0,C10/D10*1000))</f>
        <v/>
      </c>
      <c r="H10" s="21">
        <f>IF(C10="","",IF(D10=0,0,E10/D10))</f>
        <v/>
      </c>
      <c r="I10" s="19">
        <f>IF(C10="","",IF(E10=0,0,C10/E10))</f>
        <v/>
      </c>
    </row>
    <row r="11">
      <c r="A11" s="40" t="n">
        <v>46204</v>
      </c>
      <c r="B11" s="32" t="inlineStr">
        <is>
          <t>Distrito Federal</t>
        </is>
      </c>
      <c r="C11" s="55" t="n">
        <v>725.86</v>
      </c>
      <c r="D11" s="56" t="n">
        <v>55138</v>
      </c>
      <c r="E11" s="56" t="n">
        <v>1351</v>
      </c>
      <c r="F11" s="21">
        <f>IF(C11="","",IF(SUMIFS($C$5:$C$1000,$A$5:$A$1000,A11)=0,0,C11/SUMIFS($C$5:$C$1000,$A$5:$A$1000,A11)))</f>
        <v/>
      </c>
      <c r="G11" s="19">
        <f>IF(C11="","",IF(D11=0,0,C11/D11*1000))</f>
        <v/>
      </c>
      <c r="H11" s="21">
        <f>IF(C11="","",IF(D11=0,0,E11/D11))</f>
        <v/>
      </c>
      <c r="I11" s="19">
        <f>IF(C11="","",IF(E11=0,0,C11/E11))</f>
        <v/>
      </c>
    </row>
    <row r="12">
      <c r="A12" s="40" t="n">
        <v>46204</v>
      </c>
      <c r="B12" s="32" t="inlineStr">
        <is>
          <t>Goiás</t>
        </is>
      </c>
      <c r="C12" s="55" t="n">
        <v>538.3099999999999</v>
      </c>
      <c r="D12" s="56" t="n">
        <v>68911</v>
      </c>
      <c r="E12" s="56" t="n">
        <v>1593</v>
      </c>
      <c r="F12" s="21">
        <f>IF(C12="","",IF(SUMIFS($C$5:$C$1000,$A$5:$A$1000,A12)=0,0,C12/SUMIFS($C$5:$C$1000,$A$5:$A$1000,A12)))</f>
        <v/>
      </c>
      <c r="G12" s="19">
        <f>IF(C12="","",IF(D12=0,0,C12/D12*1000))</f>
        <v/>
      </c>
      <c r="H12" s="21">
        <f>IF(C12="","",IF(D12=0,0,E12/D12))</f>
        <v/>
      </c>
      <c r="I12" s="19">
        <f>IF(C12="","",IF(E12=0,0,C12/E12))</f>
        <v/>
      </c>
    </row>
    <row r="13">
      <c r="A13" s="40" t="n">
        <v>46204</v>
      </c>
      <c r="B13" s="32" t="inlineStr">
        <is>
          <t>Bahia</t>
        </is>
      </c>
      <c r="C13" s="55" t="n">
        <v>537.73</v>
      </c>
      <c r="D13" s="56" t="n">
        <v>128782</v>
      </c>
      <c r="E13" s="56" t="n">
        <v>1196</v>
      </c>
      <c r="F13" s="21">
        <f>IF(C13="","",IF(SUMIFS($C$5:$C$1000,$A$5:$A$1000,A13)=0,0,C13/SUMIFS($C$5:$C$1000,$A$5:$A$1000,A13)))</f>
        <v/>
      </c>
      <c r="G13" s="19">
        <f>IF(C13="","",IF(D13=0,0,C13/D13*1000))</f>
        <v/>
      </c>
      <c r="H13" s="21">
        <f>IF(C13="","",IF(D13=0,0,E13/D13))</f>
        <v/>
      </c>
      <c r="I13" s="19">
        <f>IF(C13="","",IF(E13=0,0,C13/E13))</f>
        <v/>
      </c>
    </row>
    <row r="14">
      <c r="A14" s="40" t="n">
        <v>46204</v>
      </c>
      <c r="B14" s="32" t="inlineStr">
        <is>
          <t>Pernambuco</t>
        </is>
      </c>
      <c r="C14" s="55" t="n">
        <v>451.76</v>
      </c>
      <c r="D14" s="56" t="n">
        <v>100188</v>
      </c>
      <c r="E14" s="56" t="n">
        <v>1046</v>
      </c>
      <c r="F14" s="21">
        <f>IF(C14="","",IF(SUMIFS($C$5:$C$1000,$A$5:$A$1000,A14)=0,0,C14/SUMIFS($C$5:$C$1000,$A$5:$A$1000,A14)))</f>
        <v/>
      </c>
      <c r="G14" s="19">
        <f>IF(C14="","",IF(D14=0,0,C14/D14*1000))</f>
        <v/>
      </c>
      <c r="H14" s="21">
        <f>IF(C14="","",IF(D14=0,0,E14/D14))</f>
        <v/>
      </c>
      <c r="I14" s="19">
        <f>IF(C14="","",IF(E14=0,0,C14/E14))</f>
        <v/>
      </c>
    </row>
    <row r="15">
      <c r="A15" s="40" t="n">
        <v>46204</v>
      </c>
      <c r="B15" s="32" t="inlineStr">
        <is>
          <t>Ceará</t>
        </is>
      </c>
      <c r="C15" s="55" t="n">
        <v>418.13</v>
      </c>
      <c r="D15" s="56" t="n">
        <v>105323</v>
      </c>
      <c r="E15" s="56" t="n">
        <v>803</v>
      </c>
      <c r="F15" s="21">
        <f>IF(C15="","",IF(SUMIFS($C$5:$C$1000,$A$5:$A$1000,A15)=0,0,C15/SUMIFS($C$5:$C$1000,$A$5:$A$1000,A15)))</f>
        <v/>
      </c>
      <c r="G15" s="19">
        <f>IF(C15="","",IF(D15=0,0,C15/D15*1000))</f>
        <v/>
      </c>
      <c r="H15" s="21">
        <f>IF(C15="","",IF(D15=0,0,E15/D15))</f>
        <v/>
      </c>
      <c r="I15" s="19">
        <f>IF(C15="","",IF(E15=0,0,C15/E15))</f>
        <v/>
      </c>
    </row>
    <row r="16">
      <c r="A16" s="40" t="n">
        <v>46204</v>
      </c>
      <c r="B16" s="32" t="inlineStr">
        <is>
          <t>Espírito Santo</t>
        </is>
      </c>
      <c r="C16" s="55" t="n">
        <v>359.98</v>
      </c>
      <c r="D16" s="56" t="n">
        <v>38540</v>
      </c>
      <c r="E16" s="56" t="n">
        <v>864</v>
      </c>
      <c r="F16" s="21">
        <f>IF(C16="","",IF(SUMIFS($C$5:$C$1000,$A$5:$A$1000,A16)=0,0,C16/SUMIFS($C$5:$C$1000,$A$5:$A$1000,A16)))</f>
        <v/>
      </c>
      <c r="G16" s="19">
        <f>IF(C16="","",IF(D16=0,0,C16/D16*1000))</f>
        <v/>
      </c>
      <c r="H16" s="21">
        <f>IF(C16="","",IF(D16=0,0,E16/D16))</f>
        <v/>
      </c>
      <c r="I16" s="19">
        <f>IF(C16="","",IF(E16=0,0,C16/E16))</f>
        <v/>
      </c>
    </row>
    <row r="17">
      <c r="A17" s="40" t="n">
        <v>46204</v>
      </c>
      <c r="B17" s="32" t="inlineStr">
        <is>
          <t>Pará</t>
        </is>
      </c>
      <c r="C17" s="55" t="n">
        <v>289</v>
      </c>
      <c r="D17" s="56" t="n">
        <v>93163</v>
      </c>
      <c r="E17" s="56" t="n">
        <v>692</v>
      </c>
      <c r="F17" s="21">
        <f>IF(C17="","",IF(SUMIFS($C$5:$C$1000,$A$5:$A$1000,A17)=0,0,C17/SUMIFS($C$5:$C$1000,$A$5:$A$1000,A17)))</f>
        <v/>
      </c>
      <c r="G17" s="19">
        <f>IF(C17="","",IF(D17=0,0,C17/D17*1000))</f>
        <v/>
      </c>
      <c r="H17" s="21">
        <f>IF(C17="","",IF(D17=0,0,E17/D17))</f>
        <v/>
      </c>
      <c r="I17" s="19">
        <f>IF(C17="","",IF(E17=0,0,C17/E17))</f>
        <v/>
      </c>
    </row>
    <row r="18">
      <c r="A18" s="40" t="n">
        <v>46204</v>
      </c>
      <c r="B18" s="32" t="inlineStr">
        <is>
          <t>Mato Grosso do Sul</t>
        </is>
      </c>
      <c r="C18" s="55" t="n">
        <v>283.63</v>
      </c>
      <c r="D18" s="56" t="n">
        <v>32682</v>
      </c>
      <c r="E18" s="56" t="n">
        <v>496</v>
      </c>
      <c r="F18" s="21">
        <f>IF(C18="","",IF(SUMIFS($C$5:$C$1000,$A$5:$A$1000,A18)=0,0,C18/SUMIFS($C$5:$C$1000,$A$5:$A$1000,A18)))</f>
        <v/>
      </c>
      <c r="G18" s="19">
        <f>IF(C18="","",IF(D18=0,0,C18/D18*1000))</f>
        <v/>
      </c>
      <c r="H18" s="21">
        <f>IF(C18="","",IF(D18=0,0,E18/D18))</f>
        <v/>
      </c>
      <c r="I18" s="19">
        <f>IF(C18="","",IF(E18=0,0,C18/E18))</f>
        <v/>
      </c>
    </row>
    <row r="19">
      <c r="A19" s="40" t="n">
        <v>46204</v>
      </c>
      <c r="B19" s="32" t="inlineStr">
        <is>
          <t>Maranhão</t>
        </is>
      </c>
      <c r="C19" s="55" t="n">
        <v>232.71</v>
      </c>
      <c r="D19" s="56" t="n">
        <v>96733</v>
      </c>
      <c r="E19" s="56" t="n">
        <v>471</v>
      </c>
      <c r="F19" s="21">
        <f>IF(C19="","",IF(SUMIFS($C$5:$C$1000,$A$5:$A$1000,A19)=0,0,C19/SUMIFS($C$5:$C$1000,$A$5:$A$1000,A19)))</f>
        <v/>
      </c>
      <c r="G19" s="19">
        <f>IF(C19="","",IF(D19=0,0,C19/D19*1000))</f>
        <v/>
      </c>
      <c r="H19" s="21">
        <f>IF(C19="","",IF(D19=0,0,E19/D19))</f>
        <v/>
      </c>
      <c r="I19" s="19">
        <f>IF(C19="","",IF(E19=0,0,C19/E19))</f>
        <v/>
      </c>
    </row>
    <row r="20">
      <c r="A20" s="40" t="n">
        <v>46204</v>
      </c>
      <c r="B20" s="32" t="inlineStr">
        <is>
          <t>Paraíba</t>
        </is>
      </c>
      <c r="C20" s="55" t="n">
        <v>203.02</v>
      </c>
      <c r="D20" s="56" t="n">
        <v>56752</v>
      </c>
      <c r="E20" s="56" t="n">
        <v>476</v>
      </c>
      <c r="F20" s="21">
        <f>IF(C20="","",IF(SUMIFS($C$5:$C$1000,$A$5:$A$1000,A20)=0,0,C20/SUMIFS($C$5:$C$1000,$A$5:$A$1000,A20)))</f>
        <v/>
      </c>
      <c r="G20" s="19">
        <f>IF(C20="","",IF(D20=0,0,C20/D20*1000))</f>
        <v/>
      </c>
      <c r="H20" s="21">
        <f>IF(C20="","",IF(D20=0,0,E20/D20))</f>
        <v/>
      </c>
      <c r="I20" s="19">
        <f>IF(C20="","",IF(E20=0,0,C20/E20))</f>
        <v/>
      </c>
    </row>
    <row r="21">
      <c r="A21" s="40" t="n">
        <v>46204</v>
      </c>
      <c r="B21" s="32" t="inlineStr">
        <is>
          <t>Mato Grosso</t>
        </is>
      </c>
      <c r="C21" s="55" t="n">
        <v>200.12</v>
      </c>
      <c r="D21" s="56" t="n">
        <v>26417</v>
      </c>
      <c r="E21" s="56" t="n">
        <v>341</v>
      </c>
      <c r="F21" s="21">
        <f>IF(C21="","",IF(SUMIFS($C$5:$C$1000,$A$5:$A$1000,A21)=0,0,C21/SUMIFS($C$5:$C$1000,$A$5:$A$1000,A21)))</f>
        <v/>
      </c>
      <c r="G21" s="19">
        <f>IF(C21="","",IF(D21=0,0,C21/D21*1000))</f>
        <v/>
      </c>
      <c r="H21" s="21">
        <f>IF(C21="","",IF(D21=0,0,E21/D21))</f>
        <v/>
      </c>
      <c r="I21" s="19">
        <f>IF(C21="","",IF(E21=0,0,C21/E21))</f>
        <v/>
      </c>
    </row>
    <row r="22">
      <c r="A22" s="40" t="n">
        <v>46204</v>
      </c>
      <c r="B22" s="32" t="inlineStr">
        <is>
          <t>Amazonas</t>
        </is>
      </c>
      <c r="C22" s="55" t="n">
        <v>174.89</v>
      </c>
      <c r="D22" s="56" t="n">
        <v>44427</v>
      </c>
      <c r="E22" s="56" t="n">
        <v>392</v>
      </c>
      <c r="F22" s="21">
        <f>IF(C22="","",IF(SUMIFS($C$5:$C$1000,$A$5:$A$1000,A22)=0,0,C22/SUMIFS($C$5:$C$1000,$A$5:$A$1000,A22)))</f>
        <v/>
      </c>
      <c r="G22" s="19">
        <f>IF(C22="","",IF(D22=0,0,C22/D22*1000))</f>
        <v/>
      </c>
      <c r="H22" s="21">
        <f>IF(C22="","",IF(D22=0,0,E22/D22))</f>
        <v/>
      </c>
      <c r="I22" s="19">
        <f>IF(C22="","",IF(E22=0,0,C22/E22))</f>
        <v/>
      </c>
    </row>
    <row r="23">
      <c r="A23" s="40" t="n">
        <v>46204</v>
      </c>
      <c r="B23" s="32" t="inlineStr">
        <is>
          <t>Rio Grande do Norte</t>
        </is>
      </c>
      <c r="C23" s="55" t="n">
        <v>164.66</v>
      </c>
      <c r="D23" s="56" t="n">
        <v>42570</v>
      </c>
      <c r="E23" s="56" t="n">
        <v>406</v>
      </c>
      <c r="F23" s="21">
        <f>IF(C23="","",IF(SUMIFS($C$5:$C$1000,$A$5:$A$1000,A23)=0,0,C23/SUMIFS($C$5:$C$1000,$A$5:$A$1000,A23)))</f>
        <v/>
      </c>
      <c r="G23" s="19">
        <f>IF(C23="","",IF(D23=0,0,C23/D23*1000))</f>
        <v/>
      </c>
      <c r="H23" s="21">
        <f>IF(C23="","",IF(D23=0,0,E23/D23))</f>
        <v/>
      </c>
      <c r="I23" s="19">
        <f>IF(C23="","",IF(E23=0,0,C23/E23))</f>
        <v/>
      </c>
    </row>
    <row r="24">
      <c r="A24" s="40" t="n">
        <v>46204</v>
      </c>
      <c r="B24" s="32" t="inlineStr">
        <is>
          <t>Alagoas</t>
        </is>
      </c>
      <c r="C24" s="55" t="n">
        <v>133.52</v>
      </c>
      <c r="D24" s="56" t="n">
        <v>35801</v>
      </c>
      <c r="E24" s="56" t="n">
        <v>320</v>
      </c>
      <c r="F24" s="21">
        <f>IF(C24="","",IF(SUMIFS($C$5:$C$1000,$A$5:$A$1000,A24)=0,0,C24/SUMIFS($C$5:$C$1000,$A$5:$A$1000,A24)))</f>
        <v/>
      </c>
      <c r="G24" s="19">
        <f>IF(C24="","",IF(D24=0,0,C24/D24*1000))</f>
        <v/>
      </c>
      <c r="H24" s="21">
        <f>IF(C24="","",IF(D24=0,0,E24/D24))</f>
        <v/>
      </c>
      <c r="I24" s="19">
        <f>IF(C24="","",IF(E24=0,0,C24/E24))</f>
        <v/>
      </c>
    </row>
    <row r="25">
      <c r="A25" s="40" t="n">
        <v>46204</v>
      </c>
      <c r="B25" s="32" t="inlineStr">
        <is>
          <t>Piauí</t>
        </is>
      </c>
      <c r="C25" s="55" t="n">
        <v>130.07</v>
      </c>
      <c r="D25" s="56" t="n">
        <v>47608</v>
      </c>
      <c r="E25" s="56" t="n">
        <v>275</v>
      </c>
      <c r="F25" s="21">
        <f>IF(C25="","",IF(SUMIFS($C$5:$C$1000,$A$5:$A$1000,A25)=0,0,C25/SUMIFS($C$5:$C$1000,$A$5:$A$1000,A25)))</f>
        <v/>
      </c>
      <c r="G25" s="19">
        <f>IF(C25="","",IF(D25=0,0,C25/D25*1000))</f>
        <v/>
      </c>
      <c r="H25" s="21">
        <f>IF(C25="","",IF(D25=0,0,E25/D25))</f>
        <v/>
      </c>
      <c r="I25" s="19">
        <f>IF(C25="","",IF(E25=0,0,C25/E25))</f>
        <v/>
      </c>
    </row>
    <row r="26">
      <c r="A26" s="40" t="n">
        <v>46204</v>
      </c>
      <c r="B26" s="32" t="inlineStr">
        <is>
          <t>Sergipe</t>
        </is>
      </c>
      <c r="C26" s="55" t="n">
        <v>95.38</v>
      </c>
      <c r="D26" s="56" t="n">
        <v>25692</v>
      </c>
      <c r="E26" s="56" t="n">
        <v>244</v>
      </c>
      <c r="F26" s="21">
        <f>IF(C26="","",IF(SUMIFS($C$5:$C$1000,$A$5:$A$1000,A26)=0,0,C26/SUMIFS($C$5:$C$1000,$A$5:$A$1000,A26)))</f>
        <v/>
      </c>
      <c r="G26" s="19">
        <f>IF(C26="","",IF(D26=0,0,C26/D26*1000))</f>
        <v/>
      </c>
      <c r="H26" s="21">
        <f>IF(C26="","",IF(D26=0,0,E26/D26))</f>
        <v/>
      </c>
      <c r="I26" s="19">
        <f>IF(C26="","",IF(E26=0,0,C26/E26))</f>
        <v/>
      </c>
    </row>
    <row r="27">
      <c r="A27" s="40" t="n">
        <v>46204</v>
      </c>
      <c r="B27" s="32" t="inlineStr">
        <is>
          <t>Rondônia</t>
        </is>
      </c>
      <c r="C27" s="55" t="n">
        <v>54.37</v>
      </c>
      <c r="D27" s="56" t="n">
        <v>14350</v>
      </c>
      <c r="E27" s="56" t="n">
        <v>129</v>
      </c>
      <c r="F27" s="21">
        <f>IF(C27="","",IF(SUMIFS($C$5:$C$1000,$A$5:$A$1000,A27)=0,0,C27/SUMIFS($C$5:$C$1000,$A$5:$A$1000,A27)))</f>
        <v/>
      </c>
      <c r="G27" s="19">
        <f>IF(C27="","",IF(D27=0,0,C27/D27*1000))</f>
        <v/>
      </c>
      <c r="H27" s="21">
        <f>IF(C27="","",IF(D27=0,0,E27/D27))</f>
        <v/>
      </c>
      <c r="I27" s="19">
        <f>IF(C27="","",IF(E27=0,0,C27/E27))</f>
        <v/>
      </c>
    </row>
    <row r="28">
      <c r="A28" s="40" t="n">
        <v>46204</v>
      </c>
      <c r="B28" s="32" t="inlineStr">
        <is>
          <t>Amapá</t>
        </is>
      </c>
      <c r="C28" s="55" t="n">
        <v>37.74</v>
      </c>
      <c r="D28" s="56" t="n">
        <v>11463</v>
      </c>
      <c r="E28" s="56" t="n">
        <v>99</v>
      </c>
      <c r="F28" s="21">
        <f>IF(C28="","",IF(SUMIFS($C$5:$C$1000,$A$5:$A$1000,A28)=0,0,C28/SUMIFS($C$5:$C$1000,$A$5:$A$1000,A28)))</f>
        <v/>
      </c>
      <c r="G28" s="19">
        <f>IF(C28="","",IF(D28=0,0,C28/D28*1000))</f>
        <v/>
      </c>
      <c r="H28" s="21">
        <f>IF(C28="","",IF(D28=0,0,E28/D28))</f>
        <v/>
      </c>
      <c r="I28" s="19">
        <f>IF(C28="","",IF(E28=0,0,C28/E28))</f>
        <v/>
      </c>
    </row>
    <row r="29">
      <c r="A29" s="40" t="n">
        <v>46204</v>
      </c>
      <c r="B29" s="32" t="inlineStr">
        <is>
          <t>Roraima</t>
        </is>
      </c>
      <c r="C29" s="55" t="n">
        <v>36.27</v>
      </c>
      <c r="D29" s="56" t="n">
        <v>6977</v>
      </c>
      <c r="E29" s="56" t="n">
        <v>59</v>
      </c>
      <c r="F29" s="21">
        <f>IF(C29="","",IF(SUMIFS($C$5:$C$1000,$A$5:$A$1000,A29)=0,0,C29/SUMIFS($C$5:$C$1000,$A$5:$A$1000,A29)))</f>
        <v/>
      </c>
      <c r="G29" s="19">
        <f>IF(C29="","",IF(D29=0,0,C29/D29*1000))</f>
        <v/>
      </c>
      <c r="H29" s="21">
        <f>IF(C29="","",IF(D29=0,0,E29/D29))</f>
        <v/>
      </c>
      <c r="I29" s="19">
        <f>IF(C29="","",IF(E29=0,0,C29/E29))</f>
        <v/>
      </c>
    </row>
    <row r="30">
      <c r="A30" s="40" t="n">
        <v>46204</v>
      </c>
      <c r="B30" s="32" t="inlineStr">
        <is>
          <t>Tocantins</t>
        </is>
      </c>
      <c r="C30" s="55" t="n">
        <v>36.23</v>
      </c>
      <c r="D30" s="56" t="n">
        <v>13363</v>
      </c>
      <c r="E30" s="56" t="n">
        <v>117</v>
      </c>
      <c r="F30" s="21">
        <f>IF(C30="","",IF(SUMIFS($C$5:$C$1000,$A$5:$A$1000,A30)=0,0,C30/SUMIFS($C$5:$C$1000,$A$5:$A$1000,A30)))</f>
        <v/>
      </c>
      <c r="G30" s="19">
        <f>IF(C30="","",IF(D30=0,0,C30/D30*1000))</f>
        <v/>
      </c>
      <c r="H30" s="21">
        <f>IF(C30="","",IF(D30=0,0,E30/D30))</f>
        <v/>
      </c>
      <c r="I30" s="19">
        <f>IF(C30="","",IF(E30=0,0,C30/E30))</f>
        <v/>
      </c>
    </row>
    <row r="31">
      <c r="A31" s="40" t="n">
        <v>46204</v>
      </c>
      <c r="B31" s="32" t="inlineStr">
        <is>
          <t>Acre</t>
        </is>
      </c>
      <c r="C31" s="55" t="n">
        <v>34.74</v>
      </c>
      <c r="D31" s="56" t="n">
        <v>12312</v>
      </c>
      <c r="E31" s="56" t="n">
        <v>66</v>
      </c>
      <c r="F31" s="21">
        <f>IF(C31="","",IF(SUMIFS($C$5:$C$1000,$A$5:$A$1000,A31)=0,0,C31/SUMIFS($C$5:$C$1000,$A$5:$A$1000,A31)))</f>
        <v/>
      </c>
      <c r="G31" s="19">
        <f>IF(C31="","",IF(D31=0,0,C31/D31*1000))</f>
        <v/>
      </c>
      <c r="H31" s="21">
        <f>IF(C31="","",IF(D31=0,0,E31/D31))</f>
        <v/>
      </c>
      <c r="I31" s="19">
        <f>IF(C31="","",IF(E31=0,0,C31/E31))</f>
        <v/>
      </c>
    </row>
    <row r="32">
      <c r="A32" s="40" t="n">
        <v>46204</v>
      </c>
      <c r="B32" s="32" t="inlineStr">
        <is>
          <t>Desconhecido</t>
        </is>
      </c>
      <c r="C32" s="55" t="n">
        <v>5.43</v>
      </c>
      <c r="D32" s="56" t="n">
        <v>1691</v>
      </c>
      <c r="E32" s="56" t="n">
        <v>11</v>
      </c>
      <c r="F32" s="21">
        <f>IF(C32="","",IF(SUMIFS($C$5:$C$1000,$A$5:$A$1000,A32)=0,0,C32/SUMIFS($C$5:$C$1000,$A$5:$A$1000,A32)))</f>
        <v/>
      </c>
      <c r="G32" s="19">
        <f>IF(C32="","",IF(D32=0,0,C32/D32*1000))</f>
        <v/>
      </c>
      <c r="H32" s="21">
        <f>IF(C32="","",IF(D32=0,0,E32/D32))</f>
        <v/>
      </c>
      <c r="I32" s="19">
        <f>IF(C32="","",IF(E32=0,0,C32/E32))</f>
        <v/>
      </c>
    </row>
    <row r="33">
      <c r="A33" s="40" t="n">
        <v>46235</v>
      </c>
      <c r="B33" s="32" t="inlineStr">
        <is>
          <t>São Paulo</t>
        </is>
      </c>
      <c r="C33" s="55" t="n">
        <v>18354.96</v>
      </c>
      <c r="D33" s="56" t="n">
        <v>1601025</v>
      </c>
      <c r="E33" s="56" t="n">
        <v>38399</v>
      </c>
      <c r="F33" s="21">
        <f>IF(C33="","",IF(SUMIFS($C$5:$C$1000,$A$5:$A$1000,A33)=0,0,C33/SUMIFS($C$5:$C$1000,$A$5:$A$1000,A33)))</f>
        <v/>
      </c>
      <c r="G33" s="19">
        <f>IF(C33="","",IF(D33=0,0,C33/D33*1000))</f>
        <v/>
      </c>
      <c r="H33" s="21">
        <f>IF(C33="","",IF(D33=0,0,E33/D33))</f>
        <v/>
      </c>
      <c r="I33" s="19">
        <f>IF(C33="","",IF(E33=0,0,C33/E33))</f>
        <v/>
      </c>
    </row>
    <row r="34">
      <c r="A34" s="40" t="n">
        <v>46235</v>
      </c>
      <c r="B34" s="32" t="inlineStr">
        <is>
          <t>Minas Gerais</t>
        </is>
      </c>
      <c r="C34" s="55" t="n">
        <v>2968.11</v>
      </c>
      <c r="D34" s="56" t="n">
        <v>413081</v>
      </c>
      <c r="E34" s="56" t="n">
        <v>8134</v>
      </c>
      <c r="F34" s="21">
        <f>IF(C34="","",IF(SUMIFS($C$5:$C$1000,$A$5:$A$1000,A34)=0,0,C34/SUMIFS($C$5:$C$1000,$A$5:$A$1000,A34)))</f>
        <v/>
      </c>
      <c r="G34" s="19">
        <f>IF(C34="","",IF(D34=0,0,C34/D34*1000))</f>
        <v/>
      </c>
      <c r="H34" s="21">
        <f>IF(C34="","",IF(D34=0,0,E34/D34))</f>
        <v/>
      </c>
      <c r="I34" s="19">
        <f>IF(C34="","",IF(E34=0,0,C34/E34))</f>
        <v/>
      </c>
    </row>
    <row r="35">
      <c r="A35" s="40" t="n">
        <v>46235</v>
      </c>
      <c r="B35" s="32" t="inlineStr">
        <is>
          <t>Paraná</t>
        </is>
      </c>
      <c r="C35" s="55" t="n">
        <v>2703.99</v>
      </c>
      <c r="D35" s="56" t="n">
        <v>334895</v>
      </c>
      <c r="E35" s="56" t="n">
        <v>7017</v>
      </c>
      <c r="F35" s="21">
        <f>IF(C35="","",IF(SUMIFS($C$5:$C$1000,$A$5:$A$1000,A35)=0,0,C35/SUMIFS($C$5:$C$1000,$A$5:$A$1000,A35)))</f>
        <v/>
      </c>
      <c r="G35" s="19">
        <f>IF(C35="","",IF(D35=0,0,C35/D35*1000))</f>
        <v/>
      </c>
      <c r="H35" s="21">
        <f>IF(C35="","",IF(D35=0,0,E35/D35))</f>
        <v/>
      </c>
      <c r="I35" s="19">
        <f>IF(C35="","",IF(E35=0,0,C35/E35))</f>
        <v/>
      </c>
    </row>
    <row r="36">
      <c r="A36" s="40" t="n">
        <v>46235</v>
      </c>
      <c r="B36" s="32" t="inlineStr">
        <is>
          <t>Rio de Janeiro</t>
        </is>
      </c>
      <c r="C36" s="55" t="n">
        <v>2510.49</v>
      </c>
      <c r="D36" s="56" t="n">
        <v>293745</v>
      </c>
      <c r="E36" s="56" t="n">
        <v>7331</v>
      </c>
      <c r="F36" s="21">
        <f>IF(C36="","",IF(SUMIFS($C$5:$C$1000,$A$5:$A$1000,A36)=0,0,C36/SUMIFS($C$5:$C$1000,$A$5:$A$1000,A36)))</f>
        <v/>
      </c>
      <c r="G36" s="19">
        <f>IF(C36="","",IF(D36=0,0,C36/D36*1000))</f>
        <v/>
      </c>
      <c r="H36" s="21">
        <f>IF(C36="","",IF(D36=0,0,E36/D36))</f>
        <v/>
      </c>
      <c r="I36" s="19">
        <f>IF(C36="","",IF(E36=0,0,C36/E36))</f>
        <v/>
      </c>
    </row>
    <row r="37">
      <c r="A37" s="40" t="n">
        <v>46235</v>
      </c>
      <c r="B37" s="32" t="inlineStr">
        <is>
          <t>Rio Grande do Sul</t>
        </is>
      </c>
      <c r="C37" s="55" t="n">
        <v>1756.24</v>
      </c>
      <c r="D37" s="56" t="n">
        <v>288442</v>
      </c>
      <c r="E37" s="56" t="n">
        <v>5439</v>
      </c>
      <c r="F37" s="21">
        <f>IF(C37="","",IF(SUMIFS($C$5:$C$1000,$A$5:$A$1000,A37)=0,0,C37/SUMIFS($C$5:$C$1000,$A$5:$A$1000,A37)))</f>
        <v/>
      </c>
      <c r="G37" s="19">
        <f>IF(C37="","",IF(D37=0,0,C37/D37*1000))</f>
        <v/>
      </c>
      <c r="H37" s="21">
        <f>IF(C37="","",IF(D37=0,0,E37/D37))</f>
        <v/>
      </c>
      <c r="I37" s="19">
        <f>IF(C37="","",IF(E37=0,0,C37/E37))</f>
        <v/>
      </c>
    </row>
    <row r="38">
      <c r="A38" s="40" t="n">
        <v>46235</v>
      </c>
      <c r="B38" s="32" t="inlineStr">
        <is>
          <t>Santa Catarina</t>
        </is>
      </c>
      <c r="C38" s="55" t="n">
        <v>1346.73</v>
      </c>
      <c r="D38" s="56" t="n">
        <v>176105</v>
      </c>
      <c r="E38" s="56" t="n">
        <v>4358</v>
      </c>
      <c r="F38" s="21">
        <f>IF(C38="","",IF(SUMIFS($C$5:$C$1000,$A$5:$A$1000,A38)=0,0,C38/SUMIFS($C$5:$C$1000,$A$5:$A$1000,A38)))</f>
        <v/>
      </c>
      <c r="G38" s="19">
        <f>IF(C38="","",IF(D38=0,0,C38/D38*1000))</f>
        <v/>
      </c>
      <c r="H38" s="21">
        <f>IF(C38="","",IF(D38=0,0,E38/D38))</f>
        <v/>
      </c>
      <c r="I38" s="19">
        <f>IF(C38="","",IF(E38=0,0,C38/E38))</f>
        <v/>
      </c>
    </row>
    <row r="39">
      <c r="A39" s="40" t="n">
        <v>46235</v>
      </c>
      <c r="B39" s="32" t="inlineStr">
        <is>
          <t>Distrito Federal</t>
        </is>
      </c>
      <c r="C39" s="55" t="n">
        <v>1000.56</v>
      </c>
      <c r="D39" s="56" t="n">
        <v>84067</v>
      </c>
      <c r="E39" s="56" t="n">
        <v>2053</v>
      </c>
      <c r="F39" s="21">
        <f>IF(C39="","",IF(SUMIFS($C$5:$C$1000,$A$5:$A$1000,A39)=0,0,C39/SUMIFS($C$5:$C$1000,$A$5:$A$1000,A39)))</f>
        <v/>
      </c>
      <c r="G39" s="19">
        <f>IF(C39="","",IF(D39=0,0,C39/D39*1000))</f>
        <v/>
      </c>
      <c r="H39" s="21">
        <f>IF(C39="","",IF(D39=0,0,E39/D39))</f>
        <v/>
      </c>
      <c r="I39" s="19">
        <f>IF(C39="","",IF(E39=0,0,C39/E39))</f>
        <v/>
      </c>
    </row>
    <row r="40">
      <c r="A40" s="40" t="n">
        <v>46235</v>
      </c>
      <c r="B40" s="32" t="inlineStr">
        <is>
          <t>Bahia</t>
        </is>
      </c>
      <c r="C40" s="55" t="n">
        <v>902.79</v>
      </c>
      <c r="D40" s="56" t="n">
        <v>229503</v>
      </c>
      <c r="E40" s="56" t="n">
        <v>2882</v>
      </c>
      <c r="F40" s="21">
        <f>IF(C40="","",IF(SUMIFS($C$5:$C$1000,$A$5:$A$1000,A40)=0,0,C40/SUMIFS($C$5:$C$1000,$A$5:$A$1000,A40)))</f>
        <v/>
      </c>
      <c r="G40" s="19">
        <f>IF(C40="","",IF(D40=0,0,C40/D40*1000))</f>
        <v/>
      </c>
      <c r="H40" s="21">
        <f>IF(C40="","",IF(D40=0,0,E40/D40))</f>
        <v/>
      </c>
      <c r="I40" s="19">
        <f>IF(C40="","",IF(E40=0,0,C40/E40))</f>
        <v/>
      </c>
    </row>
    <row r="41">
      <c r="A41" s="40" t="n">
        <v>46235</v>
      </c>
      <c r="B41" s="32" t="inlineStr">
        <is>
          <t>Pernambuco</t>
        </is>
      </c>
      <c r="C41" s="55" t="n">
        <v>763.33</v>
      </c>
      <c r="D41" s="56" t="n">
        <v>205910</v>
      </c>
      <c r="E41" s="56" t="n">
        <v>2614</v>
      </c>
      <c r="F41" s="21">
        <f>IF(C41="","",IF(SUMIFS($C$5:$C$1000,$A$5:$A$1000,A41)=0,0,C41/SUMIFS($C$5:$C$1000,$A$5:$A$1000,A41)))</f>
        <v/>
      </c>
      <c r="G41" s="19">
        <f>IF(C41="","",IF(D41=0,0,C41/D41*1000))</f>
        <v/>
      </c>
      <c r="H41" s="21">
        <f>IF(C41="","",IF(D41=0,0,E41/D41))</f>
        <v/>
      </c>
      <c r="I41" s="19">
        <f>IF(C41="","",IF(E41=0,0,C41/E41))</f>
        <v/>
      </c>
    </row>
    <row r="42">
      <c r="A42" s="40" t="n">
        <v>46235</v>
      </c>
      <c r="B42" s="32" t="inlineStr">
        <is>
          <t>Goiás</t>
        </is>
      </c>
      <c r="C42" s="55" t="n">
        <v>754.42</v>
      </c>
      <c r="D42" s="56" t="n">
        <v>136768</v>
      </c>
      <c r="E42" s="56" t="n">
        <v>3097</v>
      </c>
      <c r="F42" s="21">
        <f>IF(C42="","",IF(SUMIFS($C$5:$C$1000,$A$5:$A$1000,A42)=0,0,C42/SUMIFS($C$5:$C$1000,$A$5:$A$1000,A42)))</f>
        <v/>
      </c>
      <c r="G42" s="19">
        <f>IF(C42="","",IF(D42=0,0,C42/D42*1000))</f>
        <v/>
      </c>
      <c r="H42" s="21">
        <f>IF(C42="","",IF(D42=0,0,E42/D42))</f>
        <v/>
      </c>
      <c r="I42" s="19">
        <f>IF(C42="","",IF(E42=0,0,C42/E42))</f>
        <v/>
      </c>
    </row>
    <row r="43">
      <c r="A43" s="40" t="n">
        <v>46235</v>
      </c>
      <c r="B43" s="32" t="inlineStr">
        <is>
          <t>Ceará</t>
        </is>
      </c>
      <c r="C43" s="55" t="n">
        <v>733.48</v>
      </c>
      <c r="D43" s="56" t="n">
        <v>187184</v>
      </c>
      <c r="E43" s="56" t="n">
        <v>2398</v>
      </c>
      <c r="F43" s="21">
        <f>IF(C43="","",IF(SUMIFS($C$5:$C$1000,$A$5:$A$1000,A43)=0,0,C43/SUMIFS($C$5:$C$1000,$A$5:$A$1000,A43)))</f>
        <v/>
      </c>
      <c r="G43" s="19">
        <f>IF(C43="","",IF(D43=0,0,C43/D43*1000))</f>
        <v/>
      </c>
      <c r="H43" s="21">
        <f>IF(C43="","",IF(D43=0,0,E43/D43))</f>
        <v/>
      </c>
      <c r="I43" s="19">
        <f>IF(C43="","",IF(E43=0,0,C43/E43))</f>
        <v/>
      </c>
    </row>
    <row r="44">
      <c r="A44" s="40" t="n">
        <v>46235</v>
      </c>
      <c r="B44" s="32" t="inlineStr">
        <is>
          <t>Pará</t>
        </is>
      </c>
      <c r="C44" s="55" t="n">
        <v>505.85</v>
      </c>
      <c r="D44" s="56" t="n">
        <v>153479</v>
      </c>
      <c r="E44" s="56" t="n">
        <v>1700</v>
      </c>
      <c r="F44" s="21">
        <f>IF(C44="","",IF(SUMIFS($C$5:$C$1000,$A$5:$A$1000,A44)=0,0,C44/SUMIFS($C$5:$C$1000,$A$5:$A$1000,A44)))</f>
        <v/>
      </c>
      <c r="G44" s="19">
        <f>IF(C44="","",IF(D44=0,0,C44/D44*1000))</f>
        <v/>
      </c>
      <c r="H44" s="21">
        <f>IF(C44="","",IF(D44=0,0,E44/D44))</f>
        <v/>
      </c>
      <c r="I44" s="19">
        <f>IF(C44="","",IF(E44=0,0,C44/E44))</f>
        <v/>
      </c>
    </row>
    <row r="45">
      <c r="A45" s="40" t="n">
        <v>46235</v>
      </c>
      <c r="B45" s="32" t="inlineStr">
        <is>
          <t>Espírito Santo</t>
        </is>
      </c>
      <c r="C45" s="55" t="n">
        <v>466.23</v>
      </c>
      <c r="D45" s="56" t="n">
        <v>60812</v>
      </c>
      <c r="E45" s="56" t="n">
        <v>1464</v>
      </c>
      <c r="F45" s="21">
        <f>IF(C45="","",IF(SUMIFS($C$5:$C$1000,$A$5:$A$1000,A45)=0,0,C45/SUMIFS($C$5:$C$1000,$A$5:$A$1000,A45)))</f>
        <v/>
      </c>
      <c r="G45" s="19">
        <f>IF(C45="","",IF(D45=0,0,C45/D45*1000))</f>
        <v/>
      </c>
      <c r="H45" s="21">
        <f>IF(C45="","",IF(D45=0,0,E45/D45))</f>
        <v/>
      </c>
      <c r="I45" s="19">
        <f>IF(C45="","",IF(E45=0,0,C45/E45))</f>
        <v/>
      </c>
    </row>
    <row r="46">
      <c r="A46" s="40" t="n">
        <v>46235</v>
      </c>
      <c r="B46" s="32" t="inlineStr">
        <is>
          <t>Maranhão</t>
        </is>
      </c>
      <c r="C46" s="55" t="n">
        <v>399.67</v>
      </c>
      <c r="D46" s="56" t="n">
        <v>133491</v>
      </c>
      <c r="E46" s="56" t="n">
        <v>1292</v>
      </c>
      <c r="F46" s="21">
        <f>IF(C46="","",IF(SUMIFS($C$5:$C$1000,$A$5:$A$1000,A46)=0,0,C46/SUMIFS($C$5:$C$1000,$A$5:$A$1000,A46)))</f>
        <v/>
      </c>
      <c r="G46" s="19">
        <f>IF(C46="","",IF(D46=0,0,C46/D46*1000))</f>
        <v/>
      </c>
      <c r="H46" s="21">
        <f>IF(C46="","",IF(D46=0,0,E46/D46))</f>
        <v/>
      </c>
      <c r="I46" s="19">
        <f>IF(C46="","",IF(E46=0,0,C46/E46))</f>
        <v/>
      </c>
    </row>
    <row r="47">
      <c r="A47" s="40" t="n">
        <v>46235</v>
      </c>
      <c r="B47" s="32" t="inlineStr">
        <is>
          <t>Paraíba</t>
        </is>
      </c>
      <c r="C47" s="55" t="n">
        <v>394.39</v>
      </c>
      <c r="D47" s="56" t="n">
        <v>120844</v>
      </c>
      <c r="E47" s="56" t="n">
        <v>1252</v>
      </c>
      <c r="F47" s="21">
        <f>IF(C47="","",IF(SUMIFS($C$5:$C$1000,$A$5:$A$1000,A47)=0,0,C47/SUMIFS($C$5:$C$1000,$A$5:$A$1000,A47)))</f>
        <v/>
      </c>
      <c r="G47" s="19">
        <f>IF(C47="","",IF(D47=0,0,C47/D47*1000))</f>
        <v/>
      </c>
      <c r="H47" s="21">
        <f>IF(C47="","",IF(D47=0,0,E47/D47))</f>
        <v/>
      </c>
      <c r="I47" s="19">
        <f>IF(C47="","",IF(E47=0,0,C47/E47))</f>
        <v/>
      </c>
    </row>
    <row r="48">
      <c r="A48" s="40" t="n">
        <v>46235</v>
      </c>
      <c r="B48" s="32" t="inlineStr">
        <is>
          <t>Mato Grosso do Sul</t>
        </is>
      </c>
      <c r="C48" s="55" t="n">
        <v>389.26</v>
      </c>
      <c r="D48" s="56" t="n">
        <v>65747</v>
      </c>
      <c r="E48" s="56" t="n">
        <v>1103</v>
      </c>
      <c r="F48" s="21">
        <f>IF(C48="","",IF(SUMIFS($C$5:$C$1000,$A$5:$A$1000,A48)=0,0,C48/SUMIFS($C$5:$C$1000,$A$5:$A$1000,A48)))</f>
        <v/>
      </c>
      <c r="G48" s="19">
        <f>IF(C48="","",IF(D48=0,0,C48/D48*1000))</f>
        <v/>
      </c>
      <c r="H48" s="21">
        <f>IF(C48="","",IF(D48=0,0,E48/D48))</f>
        <v/>
      </c>
      <c r="I48" s="19">
        <f>IF(C48="","",IF(E48=0,0,C48/E48))</f>
        <v/>
      </c>
    </row>
    <row r="49">
      <c r="A49" s="40" t="n">
        <v>46235</v>
      </c>
      <c r="B49" s="32" t="inlineStr">
        <is>
          <t>Rio Grande do Norte</t>
        </is>
      </c>
      <c r="C49" s="55" t="n">
        <v>304.36</v>
      </c>
      <c r="D49" s="56" t="n">
        <v>89349</v>
      </c>
      <c r="E49" s="56" t="n">
        <v>988</v>
      </c>
      <c r="F49" s="21">
        <f>IF(C49="","",IF(SUMIFS($C$5:$C$1000,$A$5:$A$1000,A49)=0,0,C49/SUMIFS($C$5:$C$1000,$A$5:$A$1000,A49)))</f>
        <v/>
      </c>
      <c r="G49" s="19">
        <f>IF(C49="","",IF(D49=0,0,C49/D49*1000))</f>
        <v/>
      </c>
      <c r="H49" s="21">
        <f>IF(C49="","",IF(D49=0,0,E49/D49))</f>
        <v/>
      </c>
      <c r="I49" s="19">
        <f>IF(C49="","",IF(E49=0,0,C49/E49))</f>
        <v/>
      </c>
    </row>
    <row r="50">
      <c r="A50" s="40" t="n">
        <v>46235</v>
      </c>
      <c r="B50" s="32" t="inlineStr">
        <is>
          <t>Amazonas</t>
        </is>
      </c>
      <c r="C50" s="55" t="n">
        <v>290.93</v>
      </c>
      <c r="D50" s="56" t="n">
        <v>81889</v>
      </c>
      <c r="E50" s="56" t="n">
        <v>1003</v>
      </c>
      <c r="F50" s="21">
        <f>IF(C50="","",IF(SUMIFS($C$5:$C$1000,$A$5:$A$1000,A50)=0,0,C50/SUMIFS($C$5:$C$1000,$A$5:$A$1000,A50)))</f>
        <v/>
      </c>
      <c r="G50" s="19">
        <f>IF(C50="","",IF(D50=0,0,C50/D50*1000))</f>
        <v/>
      </c>
      <c r="H50" s="21">
        <f>IF(C50="","",IF(D50=0,0,E50/D50))</f>
        <v/>
      </c>
      <c r="I50" s="19">
        <f>IF(C50="","",IF(E50=0,0,C50/E50))</f>
        <v/>
      </c>
    </row>
    <row r="51">
      <c r="A51" s="40" t="n">
        <v>46235</v>
      </c>
      <c r="B51" s="32" t="inlineStr">
        <is>
          <t>Mato Grosso</t>
        </is>
      </c>
      <c r="C51" s="55" t="n">
        <v>288.29</v>
      </c>
      <c r="D51" s="56" t="n">
        <v>51931</v>
      </c>
      <c r="E51" s="56" t="n">
        <v>1010</v>
      </c>
      <c r="F51" s="21">
        <f>IF(C51="","",IF(SUMIFS($C$5:$C$1000,$A$5:$A$1000,A51)=0,0,C51/SUMIFS($C$5:$C$1000,$A$5:$A$1000,A51)))</f>
        <v/>
      </c>
      <c r="G51" s="19">
        <f>IF(C51="","",IF(D51=0,0,C51/D51*1000))</f>
        <v/>
      </c>
      <c r="H51" s="21">
        <f>IF(C51="","",IF(D51=0,0,E51/D51))</f>
        <v/>
      </c>
      <c r="I51" s="19">
        <f>IF(C51="","",IF(E51=0,0,C51/E51))</f>
        <v/>
      </c>
    </row>
    <row r="52">
      <c r="A52" s="40" t="n">
        <v>46235</v>
      </c>
      <c r="B52" s="32" t="inlineStr">
        <is>
          <t>Alagoas</t>
        </is>
      </c>
      <c r="C52" s="55" t="n">
        <v>243.6</v>
      </c>
      <c r="D52" s="56" t="n">
        <v>70909</v>
      </c>
      <c r="E52" s="56" t="n">
        <v>865</v>
      </c>
      <c r="F52" s="21">
        <f>IF(C52="","",IF(SUMIFS($C$5:$C$1000,$A$5:$A$1000,A52)=0,0,C52/SUMIFS($C$5:$C$1000,$A$5:$A$1000,A52)))</f>
        <v/>
      </c>
      <c r="G52" s="19">
        <f>IF(C52="","",IF(D52=0,0,C52/D52*1000))</f>
        <v/>
      </c>
      <c r="H52" s="21">
        <f>IF(C52="","",IF(D52=0,0,E52/D52))</f>
        <v/>
      </c>
      <c r="I52" s="19">
        <f>IF(C52="","",IF(E52=0,0,C52/E52))</f>
        <v/>
      </c>
    </row>
    <row r="53">
      <c r="A53" s="40" t="n">
        <v>46235</v>
      </c>
      <c r="B53" s="32" t="inlineStr">
        <is>
          <t>Piauí</t>
        </is>
      </c>
      <c r="C53" s="55" t="n">
        <v>208.21</v>
      </c>
      <c r="D53" s="56" t="n">
        <v>72099</v>
      </c>
      <c r="E53" s="56" t="n">
        <v>713</v>
      </c>
      <c r="F53" s="21">
        <f>IF(C53="","",IF(SUMIFS($C$5:$C$1000,$A$5:$A$1000,A53)=0,0,C53/SUMIFS($C$5:$C$1000,$A$5:$A$1000,A53)))</f>
        <v/>
      </c>
      <c r="G53" s="19">
        <f>IF(C53="","",IF(D53=0,0,C53/D53*1000))</f>
        <v/>
      </c>
      <c r="H53" s="21">
        <f>IF(C53="","",IF(D53=0,0,E53/D53))</f>
        <v/>
      </c>
      <c r="I53" s="19">
        <f>IF(C53="","",IF(E53=0,0,C53/E53))</f>
        <v/>
      </c>
    </row>
    <row r="54">
      <c r="A54" s="40" t="n">
        <v>46235</v>
      </c>
      <c r="B54" s="32" t="inlineStr">
        <is>
          <t>Sergipe</t>
        </is>
      </c>
      <c r="C54" s="55" t="n">
        <v>179.72</v>
      </c>
      <c r="D54" s="56" t="n">
        <v>47777</v>
      </c>
      <c r="E54" s="56" t="n">
        <v>578</v>
      </c>
      <c r="F54" s="21">
        <f>IF(C54="","",IF(SUMIFS($C$5:$C$1000,$A$5:$A$1000,A54)=0,0,C54/SUMIFS($C$5:$C$1000,$A$5:$A$1000,A54)))</f>
        <v/>
      </c>
      <c r="G54" s="19">
        <f>IF(C54="","",IF(D54=0,0,C54/D54*1000))</f>
        <v/>
      </c>
      <c r="H54" s="21">
        <f>IF(C54="","",IF(D54=0,0,E54/D54))</f>
        <v/>
      </c>
      <c r="I54" s="19">
        <f>IF(C54="","",IF(E54=0,0,C54/E54))</f>
        <v/>
      </c>
    </row>
    <row r="55">
      <c r="A55" s="40" t="n">
        <v>46235</v>
      </c>
      <c r="B55" s="32" t="inlineStr">
        <is>
          <t>Rondônia</t>
        </is>
      </c>
      <c r="C55" s="55" t="n">
        <v>109.61</v>
      </c>
      <c r="D55" s="56" t="n">
        <v>25493</v>
      </c>
      <c r="E55" s="56" t="n">
        <v>432</v>
      </c>
      <c r="F55" s="21">
        <f>IF(C55="","",IF(SUMIFS($C$5:$C$1000,$A$5:$A$1000,A55)=0,0,C55/SUMIFS($C$5:$C$1000,$A$5:$A$1000,A55)))</f>
        <v/>
      </c>
      <c r="G55" s="19">
        <f>IF(C55="","",IF(D55=0,0,C55/D55*1000))</f>
        <v/>
      </c>
      <c r="H55" s="21">
        <f>IF(C55="","",IF(D55=0,0,E55/D55))</f>
        <v/>
      </c>
      <c r="I55" s="19">
        <f>IF(C55="","",IF(E55=0,0,C55/E55))</f>
        <v/>
      </c>
    </row>
    <row r="56">
      <c r="A56" s="40" t="n">
        <v>46235</v>
      </c>
      <c r="B56" s="32" t="inlineStr">
        <is>
          <t>Tocantins</t>
        </is>
      </c>
      <c r="C56" s="55" t="n">
        <v>82.8</v>
      </c>
      <c r="D56" s="56" t="n">
        <v>22565</v>
      </c>
      <c r="E56" s="56" t="n">
        <v>349</v>
      </c>
      <c r="F56" s="21">
        <f>IF(C56="","",IF(SUMIFS($C$5:$C$1000,$A$5:$A$1000,A56)=0,0,C56/SUMIFS($C$5:$C$1000,$A$5:$A$1000,A56)))</f>
        <v/>
      </c>
      <c r="G56" s="19">
        <f>IF(C56="","",IF(D56=0,0,C56/D56*1000))</f>
        <v/>
      </c>
      <c r="H56" s="21">
        <f>IF(C56="","",IF(D56=0,0,E56/D56))</f>
        <v/>
      </c>
      <c r="I56" s="19">
        <f>IF(C56="","",IF(E56=0,0,C56/E56))</f>
        <v/>
      </c>
    </row>
    <row r="57">
      <c r="A57" s="40" t="n">
        <v>46235</v>
      </c>
      <c r="B57" s="32" t="inlineStr">
        <is>
          <t>Amapá</t>
        </is>
      </c>
      <c r="C57" s="55" t="n">
        <v>71.65000000000001</v>
      </c>
      <c r="D57" s="56" t="n">
        <v>22927</v>
      </c>
      <c r="E57" s="56" t="n">
        <v>260</v>
      </c>
      <c r="F57" s="21">
        <f>IF(C57="","",IF(SUMIFS($C$5:$C$1000,$A$5:$A$1000,A57)=0,0,C57/SUMIFS($C$5:$C$1000,$A$5:$A$1000,A57)))</f>
        <v/>
      </c>
      <c r="G57" s="19">
        <f>IF(C57="","",IF(D57=0,0,C57/D57*1000))</f>
        <v/>
      </c>
      <c r="H57" s="21">
        <f>IF(C57="","",IF(D57=0,0,E57/D57))</f>
        <v/>
      </c>
      <c r="I57" s="19">
        <f>IF(C57="","",IF(E57=0,0,C57/E57))</f>
        <v/>
      </c>
    </row>
    <row r="58">
      <c r="A58" s="40" t="n">
        <v>46235</v>
      </c>
      <c r="B58" s="32" t="inlineStr">
        <is>
          <t>Acre</t>
        </is>
      </c>
      <c r="C58" s="55" t="n">
        <v>64.31999999999999</v>
      </c>
      <c r="D58" s="56" t="n">
        <v>20236</v>
      </c>
      <c r="E58" s="56" t="n">
        <v>190</v>
      </c>
      <c r="F58" s="21">
        <f>IF(C58="","",IF(SUMIFS($C$5:$C$1000,$A$5:$A$1000,A58)=0,0,C58/SUMIFS($C$5:$C$1000,$A$5:$A$1000,A58)))</f>
        <v/>
      </c>
      <c r="G58" s="19">
        <f>IF(C58="","",IF(D58=0,0,C58/D58*1000))</f>
        <v/>
      </c>
      <c r="H58" s="21">
        <f>IF(C58="","",IF(D58=0,0,E58/D58))</f>
        <v/>
      </c>
      <c r="I58" s="19">
        <f>IF(C58="","",IF(E58=0,0,C58/E58))</f>
        <v/>
      </c>
    </row>
    <row r="59">
      <c r="A59" s="40" t="n">
        <v>46235</v>
      </c>
      <c r="B59" s="32" t="inlineStr">
        <is>
          <t>Roraima</t>
        </is>
      </c>
      <c r="C59" s="55" t="n">
        <v>41.16</v>
      </c>
      <c r="D59" s="56" t="n">
        <v>11665</v>
      </c>
      <c r="E59" s="56" t="n">
        <v>148</v>
      </c>
      <c r="F59" s="21">
        <f>IF(C59="","",IF(SUMIFS($C$5:$C$1000,$A$5:$A$1000,A59)=0,0,C59/SUMIFS($C$5:$C$1000,$A$5:$A$1000,A59)))</f>
        <v/>
      </c>
      <c r="G59" s="19">
        <f>IF(C59="","",IF(D59=0,0,C59/D59*1000))</f>
        <v/>
      </c>
      <c r="H59" s="21">
        <f>IF(C59="","",IF(D59=0,0,E59/D59))</f>
        <v/>
      </c>
      <c r="I59" s="19">
        <f>IF(C59="","",IF(E59=0,0,C59/E59))</f>
        <v/>
      </c>
    </row>
    <row r="60">
      <c r="A60" s="40" t="n">
        <v>46235</v>
      </c>
      <c r="B60" s="32" t="inlineStr">
        <is>
          <t>Desconhecido</t>
        </is>
      </c>
      <c r="C60" s="55" t="n">
        <v>7.08</v>
      </c>
      <c r="D60" s="56" t="n">
        <v>1775</v>
      </c>
      <c r="E60" s="56" t="n">
        <v>30</v>
      </c>
      <c r="F60" s="21">
        <f>IF(C60="","",IF(SUMIFS($C$5:$C$1000,$A$5:$A$1000,A60)=0,0,C60/SUMIFS($C$5:$C$1000,$A$5:$A$1000,A60)))</f>
        <v/>
      </c>
      <c r="G60" s="19">
        <f>IF(C60="","",IF(D60=0,0,C60/D60*1000))</f>
        <v/>
      </c>
      <c r="H60" s="21">
        <f>IF(C60="","",IF(D60=0,0,E60/D60))</f>
        <v/>
      </c>
      <c r="I60" s="19">
        <f>IF(C60="","",IF(E60=0,0,C60/E60))</f>
        <v/>
      </c>
    </row>
    <row r="61">
      <c r="A61" s="40" t="n">
        <v>46266</v>
      </c>
      <c r="B61" s="32" t="inlineStr">
        <is>
          <t>São Paulo</t>
        </is>
      </c>
      <c r="C61" s="55" t="n">
        <v>9596.32</v>
      </c>
      <c r="D61" s="56" t="n">
        <v>518469</v>
      </c>
      <c r="E61" s="56" t="n">
        <v>13506</v>
      </c>
      <c r="F61" s="21">
        <f>IF(C61="","",IF(SUMIFS($C$5:$C$1000,$A$5:$A$1000,A61)=0,0,C61/SUMIFS($C$5:$C$1000,$A$5:$A$1000,A61)))</f>
        <v/>
      </c>
      <c r="G61" s="19">
        <f>IF(C61="","",IF(D61=0,0,C61/D61*1000))</f>
        <v/>
      </c>
      <c r="H61" s="21">
        <f>IF(C61="","",IF(D61=0,0,E61/D61))</f>
        <v/>
      </c>
      <c r="I61" s="19">
        <f>IF(C61="","",IF(E61=0,0,C61/E61))</f>
        <v/>
      </c>
    </row>
    <row r="62">
      <c r="A62" s="40" t="n">
        <v>46266</v>
      </c>
      <c r="B62" s="32" t="inlineStr">
        <is>
          <t>Rio de Janeiro</t>
        </is>
      </c>
      <c r="C62" s="55" t="n">
        <v>5646.69</v>
      </c>
      <c r="D62" s="56" t="n">
        <v>487773</v>
      </c>
      <c r="E62" s="56" t="n">
        <v>12788</v>
      </c>
      <c r="F62" s="21">
        <f>IF(C62="","",IF(SUMIFS($C$5:$C$1000,$A$5:$A$1000,A62)=0,0,C62/SUMIFS($C$5:$C$1000,$A$5:$A$1000,A62)))</f>
        <v/>
      </c>
      <c r="G62" s="19">
        <f>IF(C62="","",IF(D62=0,0,C62/D62*1000))</f>
        <v/>
      </c>
      <c r="H62" s="21">
        <f>IF(C62="","",IF(D62=0,0,E62/D62))</f>
        <v/>
      </c>
      <c r="I62" s="19">
        <f>IF(C62="","",IF(E62=0,0,C62/E62))</f>
        <v/>
      </c>
    </row>
    <row r="63">
      <c r="A63" s="40" t="n">
        <v>46266</v>
      </c>
      <c r="B63" s="32" t="inlineStr">
        <is>
          <t>Distrito Federal</t>
        </is>
      </c>
      <c r="C63" s="55" t="n">
        <v>2566.95</v>
      </c>
      <c r="D63" s="56" t="n">
        <v>188905</v>
      </c>
      <c r="E63" s="56" t="n">
        <v>5323</v>
      </c>
      <c r="F63" s="21">
        <f>IF(C63="","",IF(SUMIFS($C$5:$C$1000,$A$5:$A$1000,A63)=0,0,C63/SUMIFS($C$5:$C$1000,$A$5:$A$1000,A63)))</f>
        <v/>
      </c>
      <c r="G63" s="19">
        <f>IF(C63="","",IF(D63=0,0,C63/D63*1000))</f>
        <v/>
      </c>
      <c r="H63" s="21">
        <f>IF(C63="","",IF(D63=0,0,E63/D63))</f>
        <v/>
      </c>
      <c r="I63" s="19">
        <f>IF(C63="","",IF(E63=0,0,C63/E63))</f>
        <v/>
      </c>
    </row>
    <row r="64">
      <c r="A64" s="40" t="n">
        <v>46266</v>
      </c>
      <c r="B64" s="32" t="inlineStr">
        <is>
          <t>Minas Gerais</t>
        </is>
      </c>
      <c r="C64" s="55" t="n">
        <v>1354.51</v>
      </c>
      <c r="D64" s="56" t="n">
        <v>87074</v>
      </c>
      <c r="E64" s="56" t="n">
        <v>3372</v>
      </c>
      <c r="F64" s="21">
        <f>IF(C64="","",IF(SUMIFS($C$5:$C$1000,$A$5:$A$1000,A64)=0,0,C64/SUMIFS($C$5:$C$1000,$A$5:$A$1000,A64)))</f>
        <v/>
      </c>
      <c r="G64" s="19">
        <f>IF(C64="","",IF(D64=0,0,C64/D64*1000))</f>
        <v/>
      </c>
      <c r="H64" s="21">
        <f>IF(C64="","",IF(D64=0,0,E64/D64))</f>
        <v/>
      </c>
      <c r="I64" s="19">
        <f>IF(C64="","",IF(E64=0,0,C64/E64))</f>
        <v/>
      </c>
    </row>
    <row r="65">
      <c r="A65" s="40" t="n">
        <v>46266</v>
      </c>
      <c r="B65" s="32" t="inlineStr">
        <is>
          <t>Paraná</t>
        </is>
      </c>
      <c r="C65" s="55" t="n">
        <v>1328.15</v>
      </c>
      <c r="D65" s="56" t="n">
        <v>76090</v>
      </c>
      <c r="E65" s="56" t="n">
        <v>2315</v>
      </c>
      <c r="F65" s="21">
        <f>IF(C65="","",IF(SUMIFS($C$5:$C$1000,$A$5:$A$1000,A65)=0,0,C65/SUMIFS($C$5:$C$1000,$A$5:$A$1000,A65)))</f>
        <v/>
      </c>
      <c r="G65" s="19">
        <f>IF(C65="","",IF(D65=0,0,C65/D65*1000))</f>
        <v/>
      </c>
      <c r="H65" s="21">
        <f>IF(C65="","",IF(D65=0,0,E65/D65))</f>
        <v/>
      </c>
      <c r="I65" s="19">
        <f>IF(C65="","",IF(E65=0,0,C65/E65))</f>
        <v/>
      </c>
    </row>
    <row r="66">
      <c r="A66" s="40" t="n">
        <v>46266</v>
      </c>
      <c r="B66" s="32" t="inlineStr">
        <is>
          <t>Santa Catarina</t>
        </is>
      </c>
      <c r="C66" s="55" t="n">
        <v>710.1799999999999</v>
      </c>
      <c r="D66" s="56" t="n">
        <v>49378</v>
      </c>
      <c r="E66" s="56" t="n">
        <v>1891</v>
      </c>
      <c r="F66" s="21">
        <f>IF(C66="","",IF(SUMIFS($C$5:$C$1000,$A$5:$A$1000,A66)=0,0,C66/SUMIFS($C$5:$C$1000,$A$5:$A$1000,A66)))</f>
        <v/>
      </c>
      <c r="G66" s="19">
        <f>IF(C66="","",IF(D66=0,0,C66/D66*1000))</f>
        <v/>
      </c>
      <c r="H66" s="21">
        <f>IF(C66="","",IF(D66=0,0,E66/D66))</f>
        <v/>
      </c>
      <c r="I66" s="19">
        <f>IF(C66="","",IF(E66=0,0,C66/E66))</f>
        <v/>
      </c>
    </row>
    <row r="67">
      <c r="A67" s="40" t="n">
        <v>46266</v>
      </c>
      <c r="B67" s="32" t="inlineStr">
        <is>
          <t>Rio Grande do Sul</t>
        </is>
      </c>
      <c r="C67" s="55" t="n">
        <v>670.04</v>
      </c>
      <c r="D67" s="56" t="n">
        <v>44547</v>
      </c>
      <c r="E67" s="56" t="n">
        <v>1737</v>
      </c>
      <c r="F67" s="21">
        <f>IF(C67="","",IF(SUMIFS($C$5:$C$1000,$A$5:$A$1000,A67)=0,0,C67/SUMIFS($C$5:$C$1000,$A$5:$A$1000,A67)))</f>
        <v/>
      </c>
      <c r="G67" s="19">
        <f>IF(C67="","",IF(D67=0,0,C67/D67*1000))</f>
        <v/>
      </c>
      <c r="H67" s="21">
        <f>IF(C67="","",IF(D67=0,0,E67/D67))</f>
        <v/>
      </c>
      <c r="I67" s="19">
        <f>IF(C67="","",IF(E67=0,0,C67/E67))</f>
        <v/>
      </c>
    </row>
    <row r="68">
      <c r="A68" s="40" t="n">
        <v>46266</v>
      </c>
      <c r="B68" s="32" t="inlineStr">
        <is>
          <t>Goiás</t>
        </is>
      </c>
      <c r="C68" s="55" t="n">
        <v>339.9</v>
      </c>
      <c r="D68" s="56" t="n">
        <v>26578</v>
      </c>
      <c r="E68" s="56" t="n">
        <v>1350</v>
      </c>
      <c r="F68" s="21">
        <f>IF(C68="","",IF(SUMIFS($C$5:$C$1000,$A$5:$A$1000,A68)=0,0,C68/SUMIFS($C$5:$C$1000,$A$5:$A$1000,A68)))</f>
        <v/>
      </c>
      <c r="G68" s="19">
        <f>IF(C68="","",IF(D68=0,0,C68/D68*1000))</f>
        <v/>
      </c>
      <c r="H68" s="21">
        <f>IF(C68="","",IF(D68=0,0,E68/D68))</f>
        <v/>
      </c>
      <c r="I68" s="19">
        <f>IF(C68="","",IF(E68=0,0,C68/E68))</f>
        <v/>
      </c>
    </row>
    <row r="69">
      <c r="A69" s="40" t="n">
        <v>46266</v>
      </c>
      <c r="B69" s="32" t="inlineStr">
        <is>
          <t>Bahia</t>
        </is>
      </c>
      <c r="C69" s="55" t="n">
        <v>295.45</v>
      </c>
      <c r="D69" s="56" t="n">
        <v>29497</v>
      </c>
      <c r="E69" s="56" t="n">
        <v>1498</v>
      </c>
      <c r="F69" s="21">
        <f>IF(C69="","",IF(SUMIFS($C$5:$C$1000,$A$5:$A$1000,A69)=0,0,C69/SUMIFS($C$5:$C$1000,$A$5:$A$1000,A69)))</f>
        <v/>
      </c>
      <c r="G69" s="19">
        <f>IF(C69="","",IF(D69=0,0,C69/D69*1000))</f>
        <v/>
      </c>
      <c r="H69" s="21">
        <f>IF(C69="","",IF(D69=0,0,E69/D69))</f>
        <v/>
      </c>
      <c r="I69" s="19">
        <f>IF(C69="","",IF(E69=0,0,C69/E69))</f>
        <v/>
      </c>
    </row>
    <row r="70">
      <c r="A70" s="40" t="n">
        <v>46266</v>
      </c>
      <c r="B70" s="32" t="inlineStr">
        <is>
          <t>Ceará</t>
        </is>
      </c>
      <c r="C70" s="55" t="n">
        <v>249.63</v>
      </c>
      <c r="D70" s="56" t="n">
        <v>25517</v>
      </c>
      <c r="E70" s="56" t="n">
        <v>1297</v>
      </c>
      <c r="F70" s="21">
        <f>IF(C70="","",IF(SUMIFS($C$5:$C$1000,$A$5:$A$1000,A70)=0,0,C70/SUMIFS($C$5:$C$1000,$A$5:$A$1000,A70)))</f>
        <v/>
      </c>
      <c r="G70" s="19">
        <f>IF(C70="","",IF(D70=0,0,C70/D70*1000))</f>
        <v/>
      </c>
      <c r="H70" s="21">
        <f>IF(C70="","",IF(D70=0,0,E70/D70))</f>
        <v/>
      </c>
      <c r="I70" s="19">
        <f>IF(C70="","",IF(E70=0,0,C70/E70))</f>
        <v/>
      </c>
    </row>
    <row r="71">
      <c r="A71" s="40" t="n">
        <v>46266</v>
      </c>
      <c r="B71" s="32" t="inlineStr">
        <is>
          <t>Pernambuco</t>
        </is>
      </c>
      <c r="C71" s="55" t="n">
        <v>246.53</v>
      </c>
      <c r="D71" s="56" t="n">
        <v>23455</v>
      </c>
      <c r="E71" s="56" t="n">
        <v>1290</v>
      </c>
      <c r="F71" s="21">
        <f>IF(C71="","",IF(SUMIFS($C$5:$C$1000,$A$5:$A$1000,A71)=0,0,C71/SUMIFS($C$5:$C$1000,$A$5:$A$1000,A71)))</f>
        <v/>
      </c>
      <c r="G71" s="19">
        <f>IF(C71="","",IF(D71=0,0,C71/D71*1000))</f>
        <v/>
      </c>
      <c r="H71" s="21">
        <f>IF(C71="","",IF(D71=0,0,E71/D71))</f>
        <v/>
      </c>
      <c r="I71" s="19">
        <f>IF(C71="","",IF(E71=0,0,C71/E71))</f>
        <v/>
      </c>
    </row>
    <row r="72">
      <c r="A72" s="40" t="n">
        <v>46266</v>
      </c>
      <c r="B72" s="32" t="inlineStr">
        <is>
          <t>Espírito Santo</t>
        </is>
      </c>
      <c r="C72" s="55" t="n">
        <v>246.02</v>
      </c>
      <c r="D72" s="56" t="n">
        <v>13386</v>
      </c>
      <c r="E72" s="56" t="n">
        <v>639</v>
      </c>
      <c r="F72" s="21">
        <f>IF(C72="","",IF(SUMIFS($C$5:$C$1000,$A$5:$A$1000,A72)=0,0,C72/SUMIFS($C$5:$C$1000,$A$5:$A$1000,A72)))</f>
        <v/>
      </c>
      <c r="G72" s="19">
        <f>IF(C72="","",IF(D72=0,0,C72/D72*1000))</f>
        <v/>
      </c>
      <c r="H72" s="21">
        <f>IF(C72="","",IF(D72=0,0,E72/D72))</f>
        <v/>
      </c>
      <c r="I72" s="19">
        <f>IF(C72="","",IF(E72=0,0,C72/E72))</f>
        <v/>
      </c>
    </row>
    <row r="73">
      <c r="A73" s="40" t="n">
        <v>46266</v>
      </c>
      <c r="B73" s="32" t="inlineStr">
        <is>
          <t>Pará</t>
        </is>
      </c>
      <c r="C73" s="55" t="n">
        <v>122.62</v>
      </c>
      <c r="D73" s="56" t="n">
        <v>14878</v>
      </c>
      <c r="E73" s="56" t="n">
        <v>689</v>
      </c>
      <c r="F73" s="21">
        <f>IF(C73="","",IF(SUMIFS($C$5:$C$1000,$A$5:$A$1000,A73)=0,0,C73/SUMIFS($C$5:$C$1000,$A$5:$A$1000,A73)))</f>
        <v/>
      </c>
      <c r="G73" s="19">
        <f>IF(C73="","",IF(D73=0,0,C73/D73*1000))</f>
        <v/>
      </c>
      <c r="H73" s="21">
        <f>IF(C73="","",IF(D73=0,0,E73/D73))</f>
        <v/>
      </c>
      <c r="I73" s="19">
        <f>IF(C73="","",IF(E73=0,0,C73/E73))</f>
        <v/>
      </c>
    </row>
    <row r="74">
      <c r="A74" s="40" t="n">
        <v>46266</v>
      </c>
      <c r="B74" s="32" t="inlineStr">
        <is>
          <t>Mato Grosso do Sul</t>
        </is>
      </c>
      <c r="C74" s="55" t="n">
        <v>113.81</v>
      </c>
      <c r="D74" s="56" t="n">
        <v>9679</v>
      </c>
      <c r="E74" s="56" t="n">
        <v>434</v>
      </c>
      <c r="F74" s="21">
        <f>IF(C74="","",IF(SUMIFS($C$5:$C$1000,$A$5:$A$1000,A74)=0,0,C74/SUMIFS($C$5:$C$1000,$A$5:$A$1000,A74)))</f>
        <v/>
      </c>
      <c r="G74" s="19">
        <f>IF(C74="","",IF(D74=0,0,C74/D74*1000))</f>
        <v/>
      </c>
      <c r="H74" s="21">
        <f>IF(C74="","",IF(D74=0,0,E74/D74))</f>
        <v/>
      </c>
      <c r="I74" s="19">
        <f>IF(C74="","",IF(E74=0,0,C74/E74))</f>
        <v/>
      </c>
    </row>
    <row r="75">
      <c r="A75" s="40" t="n">
        <v>46266</v>
      </c>
      <c r="B75" s="32" t="inlineStr">
        <is>
          <t>Paraíba</t>
        </is>
      </c>
      <c r="C75" s="55" t="n">
        <v>109.04</v>
      </c>
      <c r="D75" s="56" t="n">
        <v>11951</v>
      </c>
      <c r="E75" s="56" t="n">
        <v>591</v>
      </c>
      <c r="F75" s="21">
        <f>IF(C75="","",IF(SUMIFS($C$5:$C$1000,$A$5:$A$1000,A75)=0,0,C75/SUMIFS($C$5:$C$1000,$A$5:$A$1000,A75)))</f>
        <v/>
      </c>
      <c r="G75" s="19">
        <f>IF(C75="","",IF(D75=0,0,C75/D75*1000))</f>
        <v/>
      </c>
      <c r="H75" s="21">
        <f>IF(C75="","",IF(D75=0,0,E75/D75))</f>
        <v/>
      </c>
      <c r="I75" s="19">
        <f>IF(C75="","",IF(E75=0,0,C75/E75))</f>
        <v/>
      </c>
    </row>
    <row r="76">
      <c r="A76" s="40" t="n">
        <v>46266</v>
      </c>
      <c r="B76" s="32" t="inlineStr">
        <is>
          <t>Maranhão</t>
        </is>
      </c>
      <c r="C76" s="55" t="n">
        <v>93.02</v>
      </c>
      <c r="D76" s="56" t="n">
        <v>12349</v>
      </c>
      <c r="E76" s="56" t="n">
        <v>655</v>
      </c>
      <c r="F76" s="21">
        <f>IF(C76="","",IF(SUMIFS($C$5:$C$1000,$A$5:$A$1000,A76)=0,0,C76/SUMIFS($C$5:$C$1000,$A$5:$A$1000,A76)))</f>
        <v/>
      </c>
      <c r="G76" s="19">
        <f>IF(C76="","",IF(D76=0,0,C76/D76*1000))</f>
        <v/>
      </c>
      <c r="H76" s="21">
        <f>IF(C76="","",IF(D76=0,0,E76/D76))</f>
        <v/>
      </c>
      <c r="I76" s="19">
        <f>IF(C76="","",IF(E76=0,0,C76/E76))</f>
        <v/>
      </c>
    </row>
    <row r="77">
      <c r="A77" s="40" t="n">
        <v>46266</v>
      </c>
      <c r="B77" s="32" t="inlineStr">
        <is>
          <t>Mato Grosso</t>
        </is>
      </c>
      <c r="C77" s="55" t="n">
        <v>88.51000000000001</v>
      </c>
      <c r="D77" s="56" t="n">
        <v>9035</v>
      </c>
      <c r="E77" s="56" t="n">
        <v>525</v>
      </c>
      <c r="F77" s="21">
        <f>IF(C77="","",IF(SUMIFS($C$5:$C$1000,$A$5:$A$1000,A77)=0,0,C77/SUMIFS($C$5:$C$1000,$A$5:$A$1000,A77)))</f>
        <v/>
      </c>
      <c r="G77" s="19">
        <f>IF(C77="","",IF(D77=0,0,C77/D77*1000))</f>
        <v/>
      </c>
      <c r="H77" s="21">
        <f>IF(C77="","",IF(D77=0,0,E77/D77))</f>
        <v/>
      </c>
      <c r="I77" s="19">
        <f>IF(C77="","",IF(E77=0,0,C77/E77))</f>
        <v/>
      </c>
    </row>
    <row r="78">
      <c r="A78" s="40" t="n">
        <v>46266</v>
      </c>
      <c r="B78" s="32" t="inlineStr">
        <is>
          <t>Amazonas</t>
        </is>
      </c>
      <c r="C78" s="55" t="n">
        <v>86.54000000000001</v>
      </c>
      <c r="D78" s="56" t="n">
        <v>8641</v>
      </c>
      <c r="E78" s="56" t="n">
        <v>446</v>
      </c>
      <c r="F78" s="21">
        <f>IF(C78="","",IF(SUMIFS($C$5:$C$1000,$A$5:$A$1000,A78)=0,0,C78/SUMIFS($C$5:$C$1000,$A$5:$A$1000,A78)))</f>
        <v/>
      </c>
      <c r="G78" s="19">
        <f>IF(C78="","",IF(D78=0,0,C78/D78*1000))</f>
        <v/>
      </c>
      <c r="H78" s="21">
        <f>IF(C78="","",IF(D78=0,0,E78/D78))</f>
        <v/>
      </c>
      <c r="I78" s="19">
        <f>IF(C78="","",IF(E78=0,0,C78/E78))</f>
        <v/>
      </c>
    </row>
    <row r="79">
      <c r="A79" s="40" t="n">
        <v>46266</v>
      </c>
      <c r="B79" s="32" t="inlineStr">
        <is>
          <t>Rio Grande do Norte</t>
        </is>
      </c>
      <c r="C79" s="55" t="n">
        <v>71.27</v>
      </c>
      <c r="D79" s="56" t="n">
        <v>9150</v>
      </c>
      <c r="E79" s="56" t="n">
        <v>509</v>
      </c>
      <c r="F79" s="21">
        <f>IF(C79="","",IF(SUMIFS($C$5:$C$1000,$A$5:$A$1000,A79)=0,0,C79/SUMIFS($C$5:$C$1000,$A$5:$A$1000,A79)))</f>
        <v/>
      </c>
      <c r="G79" s="19">
        <f>IF(C79="","",IF(D79=0,0,C79/D79*1000))</f>
        <v/>
      </c>
      <c r="H79" s="21">
        <f>IF(C79="","",IF(D79=0,0,E79/D79))</f>
        <v/>
      </c>
      <c r="I79" s="19">
        <f>IF(C79="","",IF(E79=0,0,C79/E79))</f>
        <v/>
      </c>
    </row>
    <row r="80">
      <c r="A80" s="40" t="n">
        <v>46266</v>
      </c>
      <c r="B80" s="32" t="inlineStr">
        <is>
          <t>Rondônia</t>
        </is>
      </c>
      <c r="C80" s="55" t="n">
        <v>70.29000000000001</v>
      </c>
      <c r="D80" s="56" t="n">
        <v>3657</v>
      </c>
      <c r="E80" s="56" t="n">
        <v>205</v>
      </c>
      <c r="F80" s="21">
        <f>IF(C80="","",IF(SUMIFS($C$5:$C$1000,$A$5:$A$1000,A80)=0,0,C80/SUMIFS($C$5:$C$1000,$A$5:$A$1000,A80)))</f>
        <v/>
      </c>
      <c r="G80" s="19">
        <f>IF(C80="","",IF(D80=0,0,C80/D80*1000))</f>
        <v/>
      </c>
      <c r="H80" s="21">
        <f>IF(C80="","",IF(D80=0,0,E80/D80))</f>
        <v/>
      </c>
      <c r="I80" s="19">
        <f>IF(C80="","",IF(E80=0,0,C80/E80))</f>
        <v/>
      </c>
    </row>
    <row r="81">
      <c r="A81" s="40" t="n">
        <v>46266</v>
      </c>
      <c r="B81" s="32" t="inlineStr">
        <is>
          <t>Alagoas</t>
        </is>
      </c>
      <c r="C81" s="55" t="n">
        <v>63.32</v>
      </c>
      <c r="D81" s="56" t="n">
        <v>7352</v>
      </c>
      <c r="E81" s="56" t="n">
        <v>400</v>
      </c>
      <c r="F81" s="21">
        <f>IF(C81="","",IF(SUMIFS($C$5:$C$1000,$A$5:$A$1000,A81)=0,0,C81/SUMIFS($C$5:$C$1000,$A$5:$A$1000,A81)))</f>
        <v/>
      </c>
      <c r="G81" s="19">
        <f>IF(C81="","",IF(D81=0,0,C81/D81*1000))</f>
        <v/>
      </c>
      <c r="H81" s="21">
        <f>IF(C81="","",IF(D81=0,0,E81/D81))</f>
        <v/>
      </c>
      <c r="I81" s="19">
        <f>IF(C81="","",IF(E81=0,0,C81/E81))</f>
        <v/>
      </c>
    </row>
    <row r="82">
      <c r="A82" s="40" t="n">
        <v>46266</v>
      </c>
      <c r="B82" s="32" t="inlineStr">
        <is>
          <t>Piauí</t>
        </is>
      </c>
      <c r="C82" s="55" t="n">
        <v>58.72</v>
      </c>
      <c r="D82" s="56" t="n">
        <v>7200</v>
      </c>
      <c r="E82" s="56" t="n">
        <v>389</v>
      </c>
      <c r="F82" s="21">
        <f>IF(C82="","",IF(SUMIFS($C$5:$C$1000,$A$5:$A$1000,A82)=0,0,C82/SUMIFS($C$5:$C$1000,$A$5:$A$1000,A82)))</f>
        <v/>
      </c>
      <c r="G82" s="19">
        <f>IF(C82="","",IF(D82=0,0,C82/D82*1000))</f>
        <v/>
      </c>
      <c r="H82" s="21">
        <f>IF(C82="","",IF(D82=0,0,E82/D82))</f>
        <v/>
      </c>
      <c r="I82" s="19">
        <f>IF(C82="","",IF(E82=0,0,C82/E82))</f>
        <v/>
      </c>
    </row>
    <row r="83">
      <c r="A83" s="40" t="n">
        <v>46266</v>
      </c>
      <c r="B83" s="32" t="inlineStr">
        <is>
          <t>Sergipe</t>
        </is>
      </c>
      <c r="C83" s="55" t="n">
        <v>42.16</v>
      </c>
      <c r="D83" s="56" t="n">
        <v>5474</v>
      </c>
      <c r="E83" s="56" t="n">
        <v>356</v>
      </c>
      <c r="F83" s="21">
        <f>IF(C83="","",IF(SUMIFS($C$5:$C$1000,$A$5:$A$1000,A83)=0,0,C83/SUMIFS($C$5:$C$1000,$A$5:$A$1000,A83)))</f>
        <v/>
      </c>
      <c r="G83" s="19">
        <f>IF(C83="","",IF(D83=0,0,C83/D83*1000))</f>
        <v/>
      </c>
      <c r="H83" s="21">
        <f>IF(C83="","",IF(D83=0,0,E83/D83))</f>
        <v/>
      </c>
      <c r="I83" s="19">
        <f>IF(C83="","",IF(E83=0,0,C83/E83))</f>
        <v/>
      </c>
    </row>
    <row r="84">
      <c r="A84" s="40" t="n">
        <v>46266</v>
      </c>
      <c r="B84" s="32" t="inlineStr">
        <is>
          <t>Tocantins</t>
        </is>
      </c>
      <c r="C84" s="55" t="n">
        <v>28.77</v>
      </c>
      <c r="D84" s="56" t="n">
        <v>3098</v>
      </c>
      <c r="E84" s="56" t="n">
        <v>183</v>
      </c>
      <c r="F84" s="21">
        <f>IF(C84="","",IF(SUMIFS($C$5:$C$1000,$A$5:$A$1000,A84)=0,0,C84/SUMIFS($C$5:$C$1000,$A$5:$A$1000,A84)))</f>
        <v/>
      </c>
      <c r="G84" s="19">
        <f>IF(C84="","",IF(D84=0,0,C84/D84*1000))</f>
        <v/>
      </c>
      <c r="H84" s="21">
        <f>IF(C84="","",IF(D84=0,0,E84/D84))</f>
        <v/>
      </c>
      <c r="I84" s="19">
        <f>IF(C84="","",IF(E84=0,0,C84/E84))</f>
        <v/>
      </c>
    </row>
    <row r="85">
      <c r="A85" s="40" t="n">
        <v>46266</v>
      </c>
      <c r="B85" s="32" t="inlineStr">
        <is>
          <t>Amapá</t>
        </is>
      </c>
      <c r="C85" s="55" t="n">
        <v>23.51</v>
      </c>
      <c r="D85" s="56" t="n">
        <v>2329</v>
      </c>
      <c r="E85" s="56" t="n">
        <v>124</v>
      </c>
      <c r="F85" s="21">
        <f>IF(C85="","",IF(SUMIFS($C$5:$C$1000,$A$5:$A$1000,A85)=0,0,C85/SUMIFS($C$5:$C$1000,$A$5:$A$1000,A85)))</f>
        <v/>
      </c>
      <c r="G85" s="19">
        <f>IF(C85="","",IF(D85=0,0,C85/D85*1000))</f>
        <v/>
      </c>
      <c r="H85" s="21">
        <f>IF(C85="","",IF(D85=0,0,E85/D85))</f>
        <v/>
      </c>
      <c r="I85" s="19">
        <f>IF(C85="","",IF(E85=0,0,C85/E85))</f>
        <v/>
      </c>
    </row>
    <row r="86">
      <c r="A86" s="40" t="n">
        <v>46266</v>
      </c>
      <c r="B86" s="32" t="inlineStr">
        <is>
          <t>Acre</t>
        </is>
      </c>
      <c r="C86" s="55" t="n">
        <v>19.78</v>
      </c>
      <c r="D86" s="56" t="n">
        <v>1956</v>
      </c>
      <c r="E86" s="56" t="n">
        <v>110</v>
      </c>
      <c r="F86" s="21">
        <f>IF(C86="","",IF(SUMIFS($C$5:$C$1000,$A$5:$A$1000,A86)=0,0,C86/SUMIFS($C$5:$C$1000,$A$5:$A$1000,A86)))</f>
        <v/>
      </c>
      <c r="G86" s="19">
        <f>IF(C86="","",IF(D86=0,0,C86/D86*1000))</f>
        <v/>
      </c>
      <c r="H86" s="21">
        <f>IF(C86="","",IF(D86=0,0,E86/D86))</f>
        <v/>
      </c>
      <c r="I86" s="19">
        <f>IF(C86="","",IF(E86=0,0,C86/E86))</f>
        <v/>
      </c>
    </row>
    <row r="87">
      <c r="A87" s="40" t="n">
        <v>46266</v>
      </c>
      <c r="B87" s="32" t="inlineStr">
        <is>
          <t>Roraima</t>
        </is>
      </c>
      <c r="C87" s="55" t="n">
        <v>13.06</v>
      </c>
      <c r="D87" s="56" t="n">
        <v>1406</v>
      </c>
      <c r="E87" s="56" t="n">
        <v>80</v>
      </c>
      <c r="F87" s="21">
        <f>IF(C87="","",IF(SUMIFS($C$5:$C$1000,$A$5:$A$1000,A87)=0,0,C87/SUMIFS($C$5:$C$1000,$A$5:$A$1000,A87)))</f>
        <v/>
      </c>
      <c r="G87" s="19">
        <f>IF(C87="","",IF(D87=0,0,C87/D87*1000))</f>
        <v/>
      </c>
      <c r="H87" s="21">
        <f>IF(C87="","",IF(D87=0,0,E87/D87))</f>
        <v/>
      </c>
      <c r="I87" s="19">
        <f>IF(C87="","",IF(E87=0,0,C87/E87))</f>
        <v/>
      </c>
    </row>
    <row r="88">
      <c r="A88" s="40" t="n">
        <v>46266</v>
      </c>
      <c r="B88" s="32" t="inlineStr">
        <is>
          <t>Desconhecido</t>
        </is>
      </c>
      <c r="C88" s="55" t="n">
        <v>1.94</v>
      </c>
      <c r="D88" s="56" t="n">
        <v>157</v>
      </c>
      <c r="E88" s="56" t="n">
        <v>19</v>
      </c>
      <c r="F88" s="21">
        <f>IF(C88="","",IF(SUMIFS($C$5:$C$1000,$A$5:$A$1000,A88)=0,0,C88/SUMIFS($C$5:$C$1000,$A$5:$A$1000,A88)))</f>
        <v/>
      </c>
      <c r="G88" s="19">
        <f>IF(C88="","",IF(D88=0,0,C88/D88*1000))</f>
        <v/>
      </c>
      <c r="H88" s="21">
        <f>IF(C88="","",IF(D88=0,0,E88/D88))</f>
        <v/>
      </c>
      <c r="I88" s="19">
        <f>IF(C88="","",IF(E88=0,0,C88/E88))</f>
        <v/>
      </c>
    </row>
    <row r="89">
      <c r="A89" s="40" t="n">
        <v>46296</v>
      </c>
      <c r="B89" s="32" t="inlineStr">
        <is>
          <t>São Paulo</t>
        </is>
      </c>
      <c r="C89" s="55" t="n">
        <v>14016.08</v>
      </c>
      <c r="D89" s="56" t="n">
        <v>951973</v>
      </c>
      <c r="E89" s="56" t="n">
        <v>27532</v>
      </c>
      <c r="F89" s="21">
        <f>IF(C89="","",IF(SUMIFS($C$5:$C$1000,$A$5:$A$1000,A89)=0,0,C89/SUMIFS($C$5:$C$1000,$A$5:$A$1000,A89)))</f>
        <v/>
      </c>
      <c r="G89" s="19">
        <f>IF(C89="","",IF(D89=0,0,C89/D89*1000))</f>
        <v/>
      </c>
      <c r="H89" s="21">
        <f>IF(C89="","",IF(D89=0,0,E89/D89))</f>
        <v/>
      </c>
      <c r="I89" s="19">
        <f>IF(C89="","",IF(E89=0,0,C89/E89))</f>
        <v/>
      </c>
    </row>
    <row r="90">
      <c r="A90" s="40" t="n">
        <v>46296</v>
      </c>
      <c r="B90" s="32" t="inlineStr">
        <is>
          <t>Rio de Janeiro</t>
        </is>
      </c>
      <c r="C90" s="55" t="n">
        <v>2094.05</v>
      </c>
      <c r="D90" s="56" t="n">
        <v>165473</v>
      </c>
      <c r="E90" s="56" t="n">
        <v>5780</v>
      </c>
      <c r="F90" s="21">
        <f>IF(C90="","",IF(SUMIFS($C$5:$C$1000,$A$5:$A$1000,A90)=0,0,C90/SUMIFS($C$5:$C$1000,$A$5:$A$1000,A90)))</f>
        <v/>
      </c>
      <c r="G90" s="19">
        <f>IF(C90="","",IF(D90=0,0,C90/D90*1000))</f>
        <v/>
      </c>
      <c r="H90" s="21">
        <f>IF(C90="","",IF(D90=0,0,E90/D90))</f>
        <v/>
      </c>
      <c r="I90" s="19">
        <f>IF(C90="","",IF(E90=0,0,C90/E90))</f>
        <v/>
      </c>
    </row>
    <row r="91">
      <c r="A91" s="40" t="n">
        <v>46296</v>
      </c>
      <c r="B91" s="32" t="inlineStr">
        <is>
          <t>Minas Gerais</t>
        </is>
      </c>
      <c r="C91" s="55" t="n">
        <v>2035.66</v>
      </c>
      <c r="D91" s="56" t="n">
        <v>167540</v>
      </c>
      <c r="E91" s="56" t="n">
        <v>5719</v>
      </c>
      <c r="F91" s="21">
        <f>IF(C91="","",IF(SUMIFS($C$5:$C$1000,$A$5:$A$1000,A91)=0,0,C91/SUMIFS($C$5:$C$1000,$A$5:$A$1000,A91)))</f>
        <v/>
      </c>
      <c r="G91" s="19">
        <f>IF(C91="","",IF(D91=0,0,C91/D91*1000))</f>
        <v/>
      </c>
      <c r="H91" s="21">
        <f>IF(C91="","",IF(D91=0,0,E91/D91))</f>
        <v/>
      </c>
      <c r="I91" s="19">
        <f>IF(C91="","",IF(E91=0,0,C91/E91))</f>
        <v/>
      </c>
    </row>
    <row r="92">
      <c r="A92" s="40" t="n">
        <v>46296</v>
      </c>
      <c r="B92" s="32" t="inlineStr">
        <is>
          <t>Paraná</t>
        </is>
      </c>
      <c r="C92" s="55" t="n">
        <v>1948.9</v>
      </c>
      <c r="D92" s="56" t="n">
        <v>150699</v>
      </c>
      <c r="E92" s="56" t="n">
        <v>4496</v>
      </c>
      <c r="F92" s="21">
        <f>IF(C92="","",IF(SUMIFS($C$5:$C$1000,$A$5:$A$1000,A92)=0,0,C92/SUMIFS($C$5:$C$1000,$A$5:$A$1000,A92)))</f>
        <v/>
      </c>
      <c r="G92" s="19">
        <f>IF(C92="","",IF(D92=0,0,C92/D92*1000))</f>
        <v/>
      </c>
      <c r="H92" s="21">
        <f>IF(C92="","",IF(D92=0,0,E92/D92))</f>
        <v/>
      </c>
      <c r="I92" s="19">
        <f>IF(C92="","",IF(E92=0,0,C92/E92))</f>
        <v/>
      </c>
    </row>
    <row r="93">
      <c r="A93" s="40" t="n">
        <v>46296</v>
      </c>
      <c r="B93" s="32" t="inlineStr">
        <is>
          <t>Rio Grande do Sul</t>
        </is>
      </c>
      <c r="C93" s="55" t="n">
        <v>818.3099999999999</v>
      </c>
      <c r="D93" s="56" t="n">
        <v>53965</v>
      </c>
      <c r="E93" s="56" t="n">
        <v>1347</v>
      </c>
      <c r="F93" s="21">
        <f>IF(C93="","",IF(SUMIFS($C$5:$C$1000,$A$5:$A$1000,A93)=0,0,C93/SUMIFS($C$5:$C$1000,$A$5:$A$1000,A93)))</f>
        <v/>
      </c>
      <c r="G93" s="19">
        <f>IF(C93="","",IF(D93=0,0,C93/D93*1000))</f>
        <v/>
      </c>
      <c r="H93" s="21">
        <f>IF(C93="","",IF(D93=0,0,E93/D93))</f>
        <v/>
      </c>
      <c r="I93" s="19">
        <f>IF(C93="","",IF(E93=0,0,C93/E93))</f>
        <v/>
      </c>
    </row>
    <row r="94">
      <c r="A94" s="40" t="n">
        <v>46296</v>
      </c>
      <c r="B94" s="32" t="inlineStr">
        <is>
          <t>Distrito Federal</t>
        </is>
      </c>
      <c r="C94" s="55" t="n">
        <v>757.64</v>
      </c>
      <c r="D94" s="56" t="n">
        <v>56954</v>
      </c>
      <c r="E94" s="56" t="n">
        <v>2391</v>
      </c>
      <c r="F94" s="21">
        <f>IF(C94="","",IF(SUMIFS($C$5:$C$1000,$A$5:$A$1000,A94)=0,0,C94/SUMIFS($C$5:$C$1000,$A$5:$A$1000,A94)))</f>
        <v/>
      </c>
      <c r="G94" s="19">
        <f>IF(C94="","",IF(D94=0,0,C94/D94*1000))</f>
        <v/>
      </c>
      <c r="H94" s="21">
        <f>IF(C94="","",IF(D94=0,0,E94/D94))</f>
        <v/>
      </c>
      <c r="I94" s="19">
        <f>IF(C94="","",IF(E94=0,0,C94/E94))</f>
        <v/>
      </c>
    </row>
    <row r="95">
      <c r="A95" s="40" t="n">
        <v>46296</v>
      </c>
      <c r="B95" s="32" t="inlineStr">
        <is>
          <t>Santa Catarina</t>
        </is>
      </c>
      <c r="C95" s="55" t="n">
        <v>708.58</v>
      </c>
      <c r="D95" s="56" t="n">
        <v>49449</v>
      </c>
      <c r="E95" s="56" t="n">
        <v>1323</v>
      </c>
      <c r="F95" s="21">
        <f>IF(C95="","",IF(SUMIFS($C$5:$C$1000,$A$5:$A$1000,A95)=0,0,C95/SUMIFS($C$5:$C$1000,$A$5:$A$1000,A95)))</f>
        <v/>
      </c>
      <c r="G95" s="19">
        <f>IF(C95="","",IF(D95=0,0,C95/D95*1000))</f>
        <v/>
      </c>
      <c r="H95" s="21">
        <f>IF(C95="","",IF(D95=0,0,E95/D95))</f>
        <v/>
      </c>
      <c r="I95" s="19">
        <f>IF(C95="","",IF(E95=0,0,C95/E95))</f>
        <v/>
      </c>
    </row>
    <row r="96">
      <c r="A96" s="40" t="n">
        <v>46296</v>
      </c>
      <c r="B96" s="32" t="inlineStr">
        <is>
          <t>Goiás</t>
        </is>
      </c>
      <c r="C96" s="55" t="n">
        <v>337.17</v>
      </c>
      <c r="D96" s="56" t="n">
        <v>23718</v>
      </c>
      <c r="E96" s="56" t="n">
        <v>756</v>
      </c>
      <c r="F96" s="21">
        <f>IF(C96="","",IF(SUMIFS($C$5:$C$1000,$A$5:$A$1000,A96)=0,0,C96/SUMIFS($C$5:$C$1000,$A$5:$A$1000,A96)))</f>
        <v/>
      </c>
      <c r="G96" s="19">
        <f>IF(C96="","",IF(D96=0,0,C96/D96*1000))</f>
        <v/>
      </c>
      <c r="H96" s="21">
        <f>IF(C96="","",IF(D96=0,0,E96/D96))</f>
        <v/>
      </c>
      <c r="I96" s="19">
        <f>IF(C96="","",IF(E96=0,0,C96/E96))</f>
        <v/>
      </c>
    </row>
    <row r="97">
      <c r="A97" s="40" t="n">
        <v>46296</v>
      </c>
      <c r="B97" s="32" t="inlineStr">
        <is>
          <t>Bahia</t>
        </is>
      </c>
      <c r="C97" s="55" t="n">
        <v>294.45</v>
      </c>
      <c r="D97" s="56" t="n">
        <v>26825</v>
      </c>
      <c r="E97" s="56" t="n">
        <v>856</v>
      </c>
      <c r="F97" s="21">
        <f>IF(C97="","",IF(SUMIFS($C$5:$C$1000,$A$5:$A$1000,A97)=0,0,C97/SUMIFS($C$5:$C$1000,$A$5:$A$1000,A97)))</f>
        <v/>
      </c>
      <c r="G97" s="19">
        <f>IF(C97="","",IF(D97=0,0,C97/D97*1000))</f>
        <v/>
      </c>
      <c r="H97" s="21">
        <f>IF(C97="","",IF(D97=0,0,E97/D97))</f>
        <v/>
      </c>
      <c r="I97" s="19">
        <f>IF(C97="","",IF(E97=0,0,C97/E97))</f>
        <v/>
      </c>
    </row>
    <row r="98">
      <c r="A98" s="40" t="n">
        <v>46296</v>
      </c>
      <c r="B98" s="32" t="inlineStr">
        <is>
          <t>Pernambuco</t>
        </is>
      </c>
      <c r="C98" s="55" t="n">
        <v>227.07</v>
      </c>
      <c r="D98" s="56" t="n">
        <v>22352</v>
      </c>
      <c r="E98" s="56" t="n">
        <v>725</v>
      </c>
      <c r="F98" s="21">
        <f>IF(C98="","",IF(SUMIFS($C$5:$C$1000,$A$5:$A$1000,A98)=0,0,C98/SUMIFS($C$5:$C$1000,$A$5:$A$1000,A98)))</f>
        <v/>
      </c>
      <c r="G98" s="19">
        <f>IF(C98="","",IF(D98=0,0,C98/D98*1000))</f>
        <v/>
      </c>
      <c r="H98" s="21">
        <f>IF(C98="","",IF(D98=0,0,E98/D98))</f>
        <v/>
      </c>
      <c r="I98" s="19">
        <f>IF(C98="","",IF(E98=0,0,C98/E98))</f>
        <v/>
      </c>
    </row>
    <row r="99">
      <c r="A99" s="40" t="n">
        <v>46296</v>
      </c>
      <c r="B99" s="32" t="inlineStr">
        <is>
          <t>Ceará</t>
        </is>
      </c>
      <c r="C99" s="55" t="n">
        <v>224.54</v>
      </c>
      <c r="D99" s="56" t="n">
        <v>22598</v>
      </c>
      <c r="E99" s="56" t="n">
        <v>678</v>
      </c>
      <c r="F99" s="21">
        <f>IF(C99="","",IF(SUMIFS($C$5:$C$1000,$A$5:$A$1000,A99)=0,0,C99/SUMIFS($C$5:$C$1000,$A$5:$A$1000,A99)))</f>
        <v/>
      </c>
      <c r="G99" s="19">
        <f>IF(C99="","",IF(D99=0,0,C99/D99*1000))</f>
        <v/>
      </c>
      <c r="H99" s="21">
        <f>IF(C99="","",IF(D99=0,0,E99/D99))</f>
        <v/>
      </c>
      <c r="I99" s="19">
        <f>IF(C99="","",IF(E99=0,0,C99/E99))</f>
        <v/>
      </c>
    </row>
    <row r="100">
      <c r="A100" s="40" t="n">
        <v>46296</v>
      </c>
      <c r="B100" s="32" t="inlineStr">
        <is>
          <t>Espírito Santo</t>
        </is>
      </c>
      <c r="C100" s="55" t="n">
        <v>195.9</v>
      </c>
      <c r="D100" s="56" t="n">
        <v>13833</v>
      </c>
      <c r="E100" s="56" t="n">
        <v>435</v>
      </c>
      <c r="F100" s="21">
        <f>IF(C100="","",IF(SUMIFS($C$5:$C$1000,$A$5:$A$1000,A100)=0,0,C100/SUMIFS($C$5:$C$1000,$A$5:$A$1000,A100)))</f>
        <v/>
      </c>
      <c r="G100" s="19">
        <f>IF(C100="","",IF(D100=0,0,C100/D100*1000))</f>
        <v/>
      </c>
      <c r="H100" s="21">
        <f>IF(C100="","",IF(D100=0,0,E100/D100))</f>
        <v/>
      </c>
      <c r="I100" s="19">
        <f>IF(C100="","",IF(E100=0,0,C100/E100))</f>
        <v/>
      </c>
    </row>
    <row r="101">
      <c r="A101" s="40" t="n">
        <v>46296</v>
      </c>
      <c r="B101" s="32" t="inlineStr">
        <is>
          <t>Pará</t>
        </is>
      </c>
      <c r="C101" s="55" t="n">
        <v>160.65</v>
      </c>
      <c r="D101" s="56" t="n">
        <v>15008</v>
      </c>
      <c r="E101" s="56" t="n">
        <v>368</v>
      </c>
      <c r="F101" s="21">
        <f>IF(C101="","",IF(SUMIFS($C$5:$C$1000,$A$5:$A$1000,A101)=0,0,C101/SUMIFS($C$5:$C$1000,$A$5:$A$1000,A101)))</f>
        <v/>
      </c>
      <c r="G101" s="19">
        <f>IF(C101="","",IF(D101=0,0,C101/D101*1000))</f>
        <v/>
      </c>
      <c r="H101" s="21">
        <f>IF(C101="","",IF(D101=0,0,E101/D101))</f>
        <v/>
      </c>
      <c r="I101" s="19">
        <f>IF(C101="","",IF(E101=0,0,C101/E101))</f>
        <v/>
      </c>
    </row>
    <row r="102">
      <c r="A102" s="40" t="n">
        <v>46296</v>
      </c>
      <c r="B102" s="32" t="inlineStr">
        <is>
          <t>Mato Grosso do Sul</t>
        </is>
      </c>
      <c r="C102" s="55" t="n">
        <v>151.53</v>
      </c>
      <c r="D102" s="56" t="n">
        <v>11119</v>
      </c>
      <c r="E102" s="56" t="n">
        <v>301</v>
      </c>
      <c r="F102" s="21">
        <f>IF(C102="","",IF(SUMIFS($C$5:$C$1000,$A$5:$A$1000,A102)=0,0,C102/SUMIFS($C$5:$C$1000,$A$5:$A$1000,A102)))</f>
        <v/>
      </c>
      <c r="G102" s="19">
        <f>IF(C102="","",IF(D102=0,0,C102/D102*1000))</f>
        <v/>
      </c>
      <c r="H102" s="21">
        <f>IF(C102="","",IF(D102=0,0,E102/D102))</f>
        <v/>
      </c>
      <c r="I102" s="19">
        <f>IF(C102="","",IF(E102=0,0,C102/E102))</f>
        <v/>
      </c>
    </row>
    <row r="103">
      <c r="A103" s="40" t="n">
        <v>46296</v>
      </c>
      <c r="B103" s="32" t="inlineStr">
        <is>
          <t>Maranhão</t>
        </is>
      </c>
      <c r="C103" s="55" t="n">
        <v>117.68</v>
      </c>
      <c r="D103" s="56" t="n">
        <v>10611</v>
      </c>
      <c r="E103" s="56" t="n">
        <v>334</v>
      </c>
      <c r="F103" s="21">
        <f>IF(C103="","",IF(SUMIFS($C$5:$C$1000,$A$5:$A$1000,A103)=0,0,C103/SUMIFS($C$5:$C$1000,$A$5:$A$1000,A103)))</f>
        <v/>
      </c>
      <c r="G103" s="19">
        <f>IF(C103="","",IF(D103=0,0,C103/D103*1000))</f>
        <v/>
      </c>
      <c r="H103" s="21">
        <f>IF(C103="","",IF(D103=0,0,E103/D103))</f>
        <v/>
      </c>
      <c r="I103" s="19">
        <f>IF(C103="","",IF(E103=0,0,C103/E103))</f>
        <v/>
      </c>
    </row>
    <row r="104">
      <c r="A104" s="40" t="n">
        <v>46296</v>
      </c>
      <c r="B104" s="32" t="inlineStr">
        <is>
          <t>Mato Grosso</t>
        </is>
      </c>
      <c r="C104" s="55" t="n">
        <v>106.94</v>
      </c>
      <c r="D104" s="56" t="n">
        <v>9915</v>
      </c>
      <c r="E104" s="56" t="n">
        <v>291</v>
      </c>
      <c r="F104" s="21">
        <f>IF(C104="","",IF(SUMIFS($C$5:$C$1000,$A$5:$A$1000,A104)=0,0,C104/SUMIFS($C$5:$C$1000,$A$5:$A$1000,A104)))</f>
        <v/>
      </c>
      <c r="G104" s="19">
        <f>IF(C104="","",IF(D104=0,0,C104/D104*1000))</f>
        <v/>
      </c>
      <c r="H104" s="21">
        <f>IF(C104="","",IF(D104=0,0,E104/D104))</f>
        <v/>
      </c>
      <c r="I104" s="19">
        <f>IF(C104="","",IF(E104=0,0,C104/E104))</f>
        <v/>
      </c>
    </row>
    <row r="105">
      <c r="A105" s="40" t="n">
        <v>46296</v>
      </c>
      <c r="B105" s="32" t="inlineStr">
        <is>
          <t>Amazonas</t>
        </is>
      </c>
      <c r="C105" s="55" t="n">
        <v>97.18000000000001</v>
      </c>
      <c r="D105" s="56" t="n">
        <v>8414</v>
      </c>
      <c r="E105" s="56" t="n">
        <v>230</v>
      </c>
      <c r="F105" s="21">
        <f>IF(C105="","",IF(SUMIFS($C$5:$C$1000,$A$5:$A$1000,A105)=0,0,C105/SUMIFS($C$5:$C$1000,$A$5:$A$1000,A105)))</f>
        <v/>
      </c>
      <c r="G105" s="19">
        <f>IF(C105="","",IF(D105=0,0,C105/D105*1000))</f>
        <v/>
      </c>
      <c r="H105" s="21">
        <f>IF(C105="","",IF(D105=0,0,E105/D105))</f>
        <v/>
      </c>
      <c r="I105" s="19">
        <f>IF(C105="","",IF(E105=0,0,C105/E105))</f>
        <v/>
      </c>
    </row>
    <row r="106">
      <c r="A106" s="40" t="n">
        <v>46296</v>
      </c>
      <c r="B106" s="32" t="inlineStr">
        <is>
          <t>Paraíba</t>
        </is>
      </c>
      <c r="C106" s="55" t="n">
        <v>84.43000000000001</v>
      </c>
      <c r="D106" s="56" t="n">
        <v>10352</v>
      </c>
      <c r="E106" s="56" t="n">
        <v>292</v>
      </c>
      <c r="F106" s="21">
        <f>IF(C106="","",IF(SUMIFS($C$5:$C$1000,$A$5:$A$1000,A106)=0,0,C106/SUMIFS($C$5:$C$1000,$A$5:$A$1000,A106)))</f>
        <v/>
      </c>
      <c r="G106" s="19">
        <f>IF(C106="","",IF(D106=0,0,C106/D106*1000))</f>
        <v/>
      </c>
      <c r="H106" s="21">
        <f>IF(C106="","",IF(D106=0,0,E106/D106))</f>
        <v/>
      </c>
      <c r="I106" s="19">
        <f>IF(C106="","",IF(E106=0,0,C106/E106))</f>
        <v/>
      </c>
    </row>
    <row r="107">
      <c r="A107" s="40" t="n">
        <v>46296</v>
      </c>
      <c r="B107" s="32" t="inlineStr">
        <is>
          <t>Rio Grande do Norte</t>
        </is>
      </c>
      <c r="C107" s="55" t="n">
        <v>67.81999999999999</v>
      </c>
      <c r="D107" s="56" t="n">
        <v>7833</v>
      </c>
      <c r="E107" s="56" t="n">
        <v>231</v>
      </c>
      <c r="F107" s="21">
        <f>IF(C107="","",IF(SUMIFS($C$5:$C$1000,$A$5:$A$1000,A107)=0,0,C107/SUMIFS($C$5:$C$1000,$A$5:$A$1000,A107)))</f>
        <v/>
      </c>
      <c r="G107" s="19">
        <f>IF(C107="","",IF(D107=0,0,C107/D107*1000))</f>
        <v/>
      </c>
      <c r="H107" s="21">
        <f>IF(C107="","",IF(D107=0,0,E107/D107))</f>
        <v/>
      </c>
      <c r="I107" s="19">
        <f>IF(C107="","",IF(E107=0,0,C107/E107))</f>
        <v/>
      </c>
    </row>
    <row r="108">
      <c r="A108" s="40" t="n">
        <v>46296</v>
      </c>
      <c r="B108" s="32" t="inlineStr">
        <is>
          <t>Rondônia</t>
        </is>
      </c>
      <c r="C108" s="55" t="n">
        <v>58.47</v>
      </c>
      <c r="D108" s="56" t="n">
        <v>4374</v>
      </c>
      <c r="E108" s="56" t="n">
        <v>130</v>
      </c>
      <c r="F108" s="21">
        <f>IF(C108="","",IF(SUMIFS($C$5:$C$1000,$A$5:$A$1000,A108)=0,0,C108/SUMIFS($C$5:$C$1000,$A$5:$A$1000,A108)))</f>
        <v/>
      </c>
      <c r="G108" s="19">
        <f>IF(C108="","",IF(D108=0,0,C108/D108*1000))</f>
        <v/>
      </c>
      <c r="H108" s="21">
        <f>IF(C108="","",IF(D108=0,0,E108/D108))</f>
        <v/>
      </c>
      <c r="I108" s="19">
        <f>IF(C108="","",IF(E108=0,0,C108/E108))</f>
        <v/>
      </c>
    </row>
    <row r="109">
      <c r="A109" s="40" t="n">
        <v>46296</v>
      </c>
      <c r="B109" s="32" t="inlineStr">
        <is>
          <t>Alagoas</t>
        </is>
      </c>
      <c r="C109" s="55" t="n">
        <v>55.87</v>
      </c>
      <c r="D109" s="56" t="n">
        <v>6392</v>
      </c>
      <c r="E109" s="56" t="n">
        <v>199</v>
      </c>
      <c r="F109" s="21">
        <f>IF(C109="","",IF(SUMIFS($C$5:$C$1000,$A$5:$A$1000,A109)=0,0,C109/SUMIFS($C$5:$C$1000,$A$5:$A$1000,A109)))</f>
        <v/>
      </c>
      <c r="G109" s="19">
        <f>IF(C109="","",IF(D109=0,0,C109/D109*1000))</f>
        <v/>
      </c>
      <c r="H109" s="21">
        <f>IF(C109="","",IF(D109=0,0,E109/D109))</f>
        <v/>
      </c>
      <c r="I109" s="19">
        <f>IF(C109="","",IF(E109=0,0,C109/E109))</f>
        <v/>
      </c>
    </row>
    <row r="110">
      <c r="A110" s="40" t="n">
        <v>46296</v>
      </c>
      <c r="B110" s="32" t="inlineStr">
        <is>
          <t>Piauí</t>
        </is>
      </c>
      <c r="C110" s="55" t="n">
        <v>49.92</v>
      </c>
      <c r="D110" s="56" t="n">
        <v>6575</v>
      </c>
      <c r="E110" s="56" t="n">
        <v>207</v>
      </c>
      <c r="F110" s="21">
        <f>IF(C110="","",IF(SUMIFS($C$5:$C$1000,$A$5:$A$1000,A110)=0,0,C110/SUMIFS($C$5:$C$1000,$A$5:$A$1000,A110)))</f>
        <v/>
      </c>
      <c r="G110" s="19">
        <f>IF(C110="","",IF(D110=0,0,C110/D110*1000))</f>
        <v/>
      </c>
      <c r="H110" s="21">
        <f>IF(C110="","",IF(D110=0,0,E110/D110))</f>
        <v/>
      </c>
      <c r="I110" s="19">
        <f>IF(C110="","",IF(E110=0,0,C110/E110))</f>
        <v/>
      </c>
    </row>
    <row r="111">
      <c r="A111" s="40" t="n">
        <v>46296</v>
      </c>
      <c r="B111" s="32" t="inlineStr">
        <is>
          <t>Sergipe</t>
        </is>
      </c>
      <c r="C111" s="55" t="n">
        <v>41.34</v>
      </c>
      <c r="D111" s="56" t="n">
        <v>4775</v>
      </c>
      <c r="E111" s="56" t="n">
        <v>148</v>
      </c>
      <c r="F111" s="21">
        <f>IF(C111="","",IF(SUMIFS($C$5:$C$1000,$A$5:$A$1000,A111)=0,0,C111/SUMIFS($C$5:$C$1000,$A$5:$A$1000,A111)))</f>
        <v/>
      </c>
      <c r="G111" s="19">
        <f>IF(C111="","",IF(D111=0,0,C111/D111*1000))</f>
        <v/>
      </c>
      <c r="H111" s="21">
        <f>IF(C111="","",IF(D111=0,0,E111/D111))</f>
        <v/>
      </c>
      <c r="I111" s="19">
        <f>IF(C111="","",IF(E111=0,0,C111/E111))</f>
        <v/>
      </c>
    </row>
    <row r="112">
      <c r="A112" s="40" t="n">
        <v>46296</v>
      </c>
      <c r="B112" s="32" t="inlineStr">
        <is>
          <t>Amapá</t>
        </is>
      </c>
      <c r="C112" s="55" t="n">
        <v>22.6</v>
      </c>
      <c r="D112" s="56" t="n">
        <v>2082</v>
      </c>
      <c r="E112" s="56" t="n">
        <v>45</v>
      </c>
      <c r="F112" s="21">
        <f>IF(C112="","",IF(SUMIFS($C$5:$C$1000,$A$5:$A$1000,A112)=0,0,C112/SUMIFS($C$5:$C$1000,$A$5:$A$1000,A112)))</f>
        <v/>
      </c>
      <c r="G112" s="19">
        <f>IF(C112="","",IF(D112=0,0,C112/D112*1000))</f>
        <v/>
      </c>
      <c r="H112" s="21">
        <f>IF(C112="","",IF(D112=0,0,E112/D112))</f>
        <v/>
      </c>
      <c r="I112" s="19">
        <f>IF(C112="","",IF(E112=0,0,C112/E112))</f>
        <v/>
      </c>
    </row>
    <row r="113">
      <c r="A113" s="40" t="n">
        <v>46296</v>
      </c>
      <c r="B113" s="32" t="inlineStr">
        <is>
          <t>Tocantins</t>
        </is>
      </c>
      <c r="C113" s="55" t="n">
        <v>20.94</v>
      </c>
      <c r="D113" s="56" t="n">
        <v>2821</v>
      </c>
      <c r="E113" s="56" t="n">
        <v>101</v>
      </c>
      <c r="F113" s="21">
        <f>IF(C113="","",IF(SUMIFS($C$5:$C$1000,$A$5:$A$1000,A113)=0,0,C113/SUMIFS($C$5:$C$1000,$A$5:$A$1000,A113)))</f>
        <v/>
      </c>
      <c r="G113" s="19">
        <f>IF(C113="","",IF(D113=0,0,C113/D113*1000))</f>
        <v/>
      </c>
      <c r="H113" s="21">
        <f>IF(C113="","",IF(D113=0,0,E113/D113))</f>
        <v/>
      </c>
      <c r="I113" s="19">
        <f>IF(C113="","",IF(E113=0,0,C113/E113))</f>
        <v/>
      </c>
    </row>
    <row r="114">
      <c r="A114" s="40" t="n">
        <v>46296</v>
      </c>
      <c r="B114" s="32" t="inlineStr">
        <is>
          <t>Acre</t>
        </is>
      </c>
      <c r="C114" s="55" t="n">
        <v>17.53</v>
      </c>
      <c r="D114" s="56" t="n">
        <v>1670</v>
      </c>
      <c r="E114" s="56" t="n">
        <v>53</v>
      </c>
      <c r="F114" s="21">
        <f>IF(C114="","",IF(SUMIFS($C$5:$C$1000,$A$5:$A$1000,A114)=0,0,C114/SUMIFS($C$5:$C$1000,$A$5:$A$1000,A114)))</f>
        <v/>
      </c>
      <c r="G114" s="19">
        <f>IF(C114="","",IF(D114=0,0,C114/D114*1000))</f>
        <v/>
      </c>
      <c r="H114" s="21">
        <f>IF(C114="","",IF(D114=0,0,E114/D114))</f>
        <v/>
      </c>
      <c r="I114" s="19">
        <f>IF(C114="","",IF(E114=0,0,C114/E114))</f>
        <v/>
      </c>
    </row>
    <row r="115">
      <c r="A115" s="40" t="n">
        <v>46296</v>
      </c>
      <c r="B115" s="32" t="inlineStr">
        <is>
          <t>Roraima</t>
        </is>
      </c>
      <c r="C115" s="55" t="n">
        <v>13.46</v>
      </c>
      <c r="D115" s="56" t="n">
        <v>1220</v>
      </c>
      <c r="E115" s="56" t="n">
        <v>41</v>
      </c>
      <c r="F115" s="21">
        <f>IF(C115="","",IF(SUMIFS($C$5:$C$1000,$A$5:$A$1000,A115)=0,0,C115/SUMIFS($C$5:$C$1000,$A$5:$A$1000,A115)))</f>
        <v/>
      </c>
      <c r="G115" s="19">
        <f>IF(C115="","",IF(D115=0,0,C115/D115*1000))</f>
        <v/>
      </c>
      <c r="H115" s="21">
        <f>IF(C115="","",IF(D115=0,0,E115/D115))</f>
        <v/>
      </c>
      <c r="I115" s="19">
        <f>IF(C115="","",IF(E115=0,0,C115/E115))</f>
        <v/>
      </c>
    </row>
    <row r="116">
      <c r="A116" s="40" t="n">
        <v>46296</v>
      </c>
      <c r="B116" s="32" t="inlineStr">
        <is>
          <t>Desconhecido</t>
        </is>
      </c>
      <c r="C116" s="55" t="n">
        <v>3.24</v>
      </c>
      <c r="D116" s="56" t="n">
        <v>283</v>
      </c>
      <c r="E116" s="56" t="n">
        <v>20</v>
      </c>
      <c r="F116" s="21">
        <f>IF(C116="","",IF(SUMIFS($C$5:$C$1000,$A$5:$A$1000,A116)=0,0,C116/SUMIFS($C$5:$C$1000,$A$5:$A$1000,A116)))</f>
        <v/>
      </c>
      <c r="G116" s="19">
        <f>IF(C116="","",IF(D116=0,0,C116/D116*1000))</f>
        <v/>
      </c>
      <c r="H116" s="21">
        <f>IF(C116="","",IF(D116=0,0,E116/D116))</f>
        <v/>
      </c>
      <c r="I116" s="19">
        <f>IF(C116="","",IF(E116=0,0,C116/E116))</f>
        <v/>
      </c>
    </row>
    <row r="117">
      <c r="A117" s="40" t="n"/>
      <c r="B117" s="32" t="n"/>
      <c r="C117" s="55" t="n"/>
      <c r="D117" s="56" t="n"/>
      <c r="E117" s="56" t="n"/>
      <c r="F117" s="21">
        <f>IF(C117="","",IF(SUMIFS($C$5:$C$1000,$A$5:$A$1000,A117)=0,0,C117/SUMIFS($C$5:$C$1000,$A$5:$A$1000,A117)))</f>
        <v/>
      </c>
      <c r="G117" s="19">
        <f>IF(C117="","",IF(D117=0,0,C117/D117*1000))</f>
        <v/>
      </c>
      <c r="H117" s="21">
        <f>IF(C117="","",IF(D117=0,0,E117/D117))</f>
        <v/>
      </c>
      <c r="I117" s="19">
        <f>IF(C117="","",IF(E117=0,0,C117/E117))</f>
        <v/>
      </c>
    </row>
    <row r="118">
      <c r="A118" s="40" t="n"/>
      <c r="B118" s="32" t="n"/>
      <c r="C118" s="55" t="n"/>
      <c r="D118" s="56" t="n"/>
      <c r="E118" s="56" t="n"/>
      <c r="F118" s="21">
        <f>IF(C118="","",IF(SUMIFS($C$5:$C$1000,$A$5:$A$1000,A118)=0,0,C118/SUMIFS($C$5:$C$1000,$A$5:$A$1000,A118)))</f>
        <v/>
      </c>
      <c r="G118" s="19">
        <f>IF(C118="","",IF(D118=0,0,C118/D118*1000))</f>
        <v/>
      </c>
      <c r="H118" s="21">
        <f>IF(C118="","",IF(D118=0,0,E118/D118))</f>
        <v/>
      </c>
      <c r="I118" s="19">
        <f>IF(C118="","",IF(E118=0,0,C118/E118))</f>
        <v/>
      </c>
    </row>
    <row r="119">
      <c r="A119" s="40" t="n"/>
      <c r="B119" s="32" t="n"/>
      <c r="C119" s="55" t="n"/>
      <c r="D119" s="56" t="n"/>
      <c r="E119" s="56" t="n"/>
      <c r="F119" s="21">
        <f>IF(C119="","",IF(SUMIFS($C$5:$C$1000,$A$5:$A$1000,A119)=0,0,C119/SUMIFS($C$5:$C$1000,$A$5:$A$1000,A119)))</f>
        <v/>
      </c>
      <c r="G119" s="19">
        <f>IF(C119="","",IF(D119=0,0,C119/D119*1000))</f>
        <v/>
      </c>
      <c r="H119" s="21">
        <f>IF(C119="","",IF(D119=0,0,E119/D119))</f>
        <v/>
      </c>
      <c r="I119" s="19">
        <f>IF(C119="","",IF(E119=0,0,C119/E119))</f>
        <v/>
      </c>
    </row>
    <row r="120">
      <c r="A120" s="40" t="n"/>
      <c r="B120" s="32" t="n"/>
      <c r="C120" s="55" t="n"/>
      <c r="D120" s="56" t="n"/>
      <c r="E120" s="56" t="n"/>
      <c r="F120" s="21">
        <f>IF(C120="","",IF(SUMIFS($C$5:$C$1000,$A$5:$A$1000,A120)=0,0,C120/SUMIFS($C$5:$C$1000,$A$5:$A$1000,A120)))</f>
        <v/>
      </c>
      <c r="G120" s="19">
        <f>IF(C120="","",IF(D120=0,0,C120/D120*1000))</f>
        <v/>
      </c>
      <c r="H120" s="21">
        <f>IF(C120="","",IF(D120=0,0,E120/D120))</f>
        <v/>
      </c>
      <c r="I120" s="19">
        <f>IF(C120="","",IF(E120=0,0,C120/E120))</f>
        <v/>
      </c>
    </row>
    <row r="121">
      <c r="A121" s="40" t="n"/>
      <c r="B121" s="32" t="n"/>
      <c r="C121" s="55" t="n"/>
      <c r="D121" s="56" t="n"/>
      <c r="E121" s="56" t="n"/>
      <c r="F121" s="21">
        <f>IF(C121="","",IF(SUMIFS($C$5:$C$1000,$A$5:$A$1000,A121)=0,0,C121/SUMIFS($C$5:$C$1000,$A$5:$A$1000,A121)))</f>
        <v/>
      </c>
      <c r="G121" s="19">
        <f>IF(C121="","",IF(D121=0,0,C121/D121*1000))</f>
        <v/>
      </c>
      <c r="H121" s="21">
        <f>IF(C121="","",IF(D121=0,0,E121/D121))</f>
        <v/>
      </c>
      <c r="I121" s="19">
        <f>IF(C121="","",IF(E121=0,0,C121/E121))</f>
        <v/>
      </c>
    </row>
    <row r="122">
      <c r="A122" s="40" t="n"/>
      <c r="B122" s="32" t="n"/>
      <c r="C122" s="55" t="n"/>
      <c r="D122" s="56" t="n"/>
      <c r="E122" s="56" t="n"/>
      <c r="F122" s="21">
        <f>IF(C122="","",IF(SUMIFS($C$5:$C$1000,$A$5:$A$1000,A122)=0,0,C122/SUMIFS($C$5:$C$1000,$A$5:$A$1000,A122)))</f>
        <v/>
      </c>
      <c r="G122" s="19">
        <f>IF(C122="","",IF(D122=0,0,C122/D122*1000))</f>
        <v/>
      </c>
      <c r="H122" s="21">
        <f>IF(C122="","",IF(D122=0,0,E122/D122))</f>
        <v/>
      </c>
      <c r="I122" s="19">
        <f>IF(C122="","",IF(E122=0,0,C122/E122))</f>
        <v/>
      </c>
    </row>
    <row r="123">
      <c r="A123" s="40" t="n"/>
      <c r="B123" s="32" t="n"/>
      <c r="C123" s="55" t="n"/>
      <c r="D123" s="56" t="n"/>
      <c r="E123" s="56" t="n"/>
      <c r="F123" s="21">
        <f>IF(C123="","",IF(SUMIFS($C$5:$C$1000,$A$5:$A$1000,A123)=0,0,C123/SUMIFS($C$5:$C$1000,$A$5:$A$1000,A123)))</f>
        <v/>
      </c>
      <c r="G123" s="19">
        <f>IF(C123="","",IF(D123=0,0,C123/D123*1000))</f>
        <v/>
      </c>
      <c r="H123" s="21">
        <f>IF(C123="","",IF(D123=0,0,E123/D123))</f>
        <v/>
      </c>
      <c r="I123" s="19">
        <f>IF(C123="","",IF(E123=0,0,C123/E123))</f>
        <v/>
      </c>
    </row>
    <row r="124">
      <c r="A124" s="40" t="n"/>
      <c r="B124" s="32" t="n"/>
      <c r="C124" s="55" t="n"/>
      <c r="D124" s="56" t="n"/>
      <c r="E124" s="56" t="n"/>
      <c r="F124" s="21">
        <f>IF(C124="","",IF(SUMIFS($C$5:$C$1000,$A$5:$A$1000,A124)=0,0,C124/SUMIFS($C$5:$C$1000,$A$5:$A$1000,A124)))</f>
        <v/>
      </c>
      <c r="G124" s="19">
        <f>IF(C124="","",IF(D124=0,0,C124/D124*1000))</f>
        <v/>
      </c>
      <c r="H124" s="21">
        <f>IF(C124="","",IF(D124=0,0,E124/D124))</f>
        <v/>
      </c>
      <c r="I124" s="19">
        <f>IF(C124="","",IF(E124=0,0,C124/E124))</f>
        <v/>
      </c>
    </row>
    <row r="125">
      <c r="A125" s="40" t="n"/>
      <c r="B125" s="32" t="n"/>
      <c r="C125" s="55" t="n"/>
      <c r="D125" s="56" t="n"/>
      <c r="E125" s="56" t="n"/>
      <c r="F125" s="21">
        <f>IF(C125="","",IF(SUMIFS($C$5:$C$1000,$A$5:$A$1000,A125)=0,0,C125/SUMIFS($C$5:$C$1000,$A$5:$A$1000,A125)))</f>
        <v/>
      </c>
      <c r="G125" s="19">
        <f>IF(C125="","",IF(D125=0,0,C125/D125*1000))</f>
        <v/>
      </c>
      <c r="H125" s="21">
        <f>IF(C125="","",IF(D125=0,0,E125/D125))</f>
        <v/>
      </c>
      <c r="I125" s="19">
        <f>IF(C125="","",IF(E125=0,0,C125/E125))</f>
        <v/>
      </c>
    </row>
    <row r="126">
      <c r="A126" s="40" t="n"/>
      <c r="B126" s="32" t="n"/>
      <c r="C126" s="55" t="n"/>
      <c r="D126" s="56" t="n"/>
      <c r="E126" s="56" t="n"/>
      <c r="F126" s="21">
        <f>IF(C126="","",IF(SUMIFS($C$5:$C$1000,$A$5:$A$1000,A126)=0,0,C126/SUMIFS($C$5:$C$1000,$A$5:$A$1000,A126)))</f>
        <v/>
      </c>
      <c r="G126" s="19">
        <f>IF(C126="","",IF(D126=0,0,C126/D126*1000))</f>
        <v/>
      </c>
      <c r="H126" s="21">
        <f>IF(C126="","",IF(D126=0,0,E126/D126))</f>
        <v/>
      </c>
      <c r="I126" s="19">
        <f>IF(C126="","",IF(E126=0,0,C126/E126))</f>
        <v/>
      </c>
    </row>
    <row r="127">
      <c r="A127" s="40" t="n"/>
      <c r="B127" s="32" t="n"/>
      <c r="C127" s="55" t="n"/>
      <c r="D127" s="56" t="n"/>
      <c r="E127" s="56" t="n"/>
      <c r="F127" s="21">
        <f>IF(C127="","",IF(SUMIFS($C$5:$C$1000,$A$5:$A$1000,A127)=0,0,C127/SUMIFS($C$5:$C$1000,$A$5:$A$1000,A127)))</f>
        <v/>
      </c>
      <c r="G127" s="19">
        <f>IF(C127="","",IF(D127=0,0,C127/D127*1000))</f>
        <v/>
      </c>
      <c r="H127" s="21">
        <f>IF(C127="","",IF(D127=0,0,E127/D127))</f>
        <v/>
      </c>
      <c r="I127" s="19">
        <f>IF(C127="","",IF(E127=0,0,C127/E127))</f>
        <v/>
      </c>
    </row>
    <row r="128">
      <c r="A128" s="40" t="n"/>
      <c r="B128" s="32" t="n"/>
      <c r="C128" s="55" t="n"/>
      <c r="D128" s="56" t="n"/>
      <c r="E128" s="56" t="n"/>
      <c r="F128" s="21">
        <f>IF(C128="","",IF(SUMIFS($C$5:$C$1000,$A$5:$A$1000,A128)=0,0,C128/SUMIFS($C$5:$C$1000,$A$5:$A$1000,A128)))</f>
        <v/>
      </c>
      <c r="G128" s="19">
        <f>IF(C128="","",IF(D128=0,0,C128/D128*1000))</f>
        <v/>
      </c>
      <c r="H128" s="21">
        <f>IF(C128="","",IF(D128=0,0,E128/D128))</f>
        <v/>
      </c>
      <c r="I128" s="19">
        <f>IF(C128="","",IF(E128=0,0,C128/E128))</f>
        <v/>
      </c>
    </row>
    <row r="129">
      <c r="A129" s="40" t="n"/>
      <c r="B129" s="32" t="n"/>
      <c r="C129" s="55" t="n"/>
      <c r="D129" s="56" t="n"/>
      <c r="E129" s="56" t="n"/>
      <c r="F129" s="21">
        <f>IF(C129="","",IF(SUMIFS($C$5:$C$1000,$A$5:$A$1000,A129)=0,0,C129/SUMIFS($C$5:$C$1000,$A$5:$A$1000,A129)))</f>
        <v/>
      </c>
      <c r="G129" s="19">
        <f>IF(C129="","",IF(D129=0,0,C129/D129*1000))</f>
        <v/>
      </c>
      <c r="H129" s="21">
        <f>IF(C129="","",IF(D129=0,0,E129/D129))</f>
        <v/>
      </c>
      <c r="I129" s="19">
        <f>IF(C129="","",IF(E129=0,0,C129/E129))</f>
        <v/>
      </c>
    </row>
    <row r="130">
      <c r="A130" s="40" t="n"/>
      <c r="B130" s="32" t="n"/>
      <c r="C130" s="55" t="n"/>
      <c r="D130" s="56" t="n"/>
      <c r="E130" s="56" t="n"/>
      <c r="F130" s="21">
        <f>IF(C130="","",IF(SUMIFS($C$5:$C$1000,$A$5:$A$1000,A130)=0,0,C130/SUMIFS($C$5:$C$1000,$A$5:$A$1000,A130)))</f>
        <v/>
      </c>
      <c r="G130" s="19">
        <f>IF(C130="","",IF(D130=0,0,C130/D130*1000))</f>
        <v/>
      </c>
      <c r="H130" s="21">
        <f>IF(C130="","",IF(D130=0,0,E130/D130))</f>
        <v/>
      </c>
      <c r="I130" s="19">
        <f>IF(C130="","",IF(E130=0,0,C130/E130))</f>
        <v/>
      </c>
    </row>
    <row r="131">
      <c r="A131" s="40" t="n"/>
      <c r="B131" s="32" t="n"/>
      <c r="C131" s="55" t="n"/>
      <c r="D131" s="56" t="n"/>
      <c r="E131" s="56" t="n"/>
      <c r="F131" s="21">
        <f>IF(C131="","",IF(SUMIFS($C$5:$C$1000,$A$5:$A$1000,A131)=0,0,C131/SUMIFS($C$5:$C$1000,$A$5:$A$1000,A131)))</f>
        <v/>
      </c>
      <c r="G131" s="19">
        <f>IF(C131="","",IF(D131=0,0,C131/D131*1000))</f>
        <v/>
      </c>
      <c r="H131" s="21">
        <f>IF(C131="","",IF(D131=0,0,E131/D131))</f>
        <v/>
      </c>
      <c r="I131" s="19">
        <f>IF(C131="","",IF(E131=0,0,C131/E131))</f>
        <v/>
      </c>
    </row>
    <row r="132">
      <c r="A132" s="40" t="n"/>
      <c r="B132" s="32" t="n"/>
      <c r="C132" s="55" t="n"/>
      <c r="D132" s="56" t="n"/>
      <c r="E132" s="56" t="n"/>
      <c r="F132" s="21">
        <f>IF(C132="","",IF(SUMIFS($C$5:$C$1000,$A$5:$A$1000,A132)=0,0,C132/SUMIFS($C$5:$C$1000,$A$5:$A$1000,A132)))</f>
        <v/>
      </c>
      <c r="G132" s="19">
        <f>IF(C132="","",IF(D132=0,0,C132/D132*1000))</f>
        <v/>
      </c>
      <c r="H132" s="21">
        <f>IF(C132="","",IF(D132=0,0,E132/D132))</f>
        <v/>
      </c>
      <c r="I132" s="19">
        <f>IF(C132="","",IF(E132=0,0,C132/E132))</f>
        <v/>
      </c>
    </row>
    <row r="133">
      <c r="A133" s="40" t="n"/>
      <c r="B133" s="32" t="n"/>
      <c r="C133" s="55" t="n"/>
      <c r="D133" s="56" t="n"/>
      <c r="E133" s="56" t="n"/>
      <c r="F133" s="21">
        <f>IF(C133="","",IF(SUMIFS($C$5:$C$1000,$A$5:$A$1000,A133)=0,0,C133/SUMIFS($C$5:$C$1000,$A$5:$A$1000,A133)))</f>
        <v/>
      </c>
      <c r="G133" s="19">
        <f>IF(C133="","",IF(D133=0,0,C133/D133*1000))</f>
        <v/>
      </c>
      <c r="H133" s="21">
        <f>IF(C133="","",IF(D133=0,0,E133/D133))</f>
        <v/>
      </c>
      <c r="I133" s="19">
        <f>IF(C133="","",IF(E133=0,0,C133/E133))</f>
        <v/>
      </c>
    </row>
    <row r="134">
      <c r="A134" s="40" t="n"/>
      <c r="B134" s="32" t="n"/>
      <c r="C134" s="55" t="n"/>
      <c r="D134" s="56" t="n"/>
      <c r="E134" s="56" t="n"/>
      <c r="F134" s="21">
        <f>IF(C134="","",IF(SUMIFS($C$5:$C$1000,$A$5:$A$1000,A134)=0,0,C134/SUMIFS($C$5:$C$1000,$A$5:$A$1000,A134)))</f>
        <v/>
      </c>
      <c r="G134" s="19">
        <f>IF(C134="","",IF(D134=0,0,C134/D134*1000))</f>
        <v/>
      </c>
      <c r="H134" s="21">
        <f>IF(C134="","",IF(D134=0,0,E134/D134))</f>
        <v/>
      </c>
      <c r="I134" s="19">
        <f>IF(C134="","",IF(E134=0,0,C134/E134))</f>
        <v/>
      </c>
    </row>
    <row r="135">
      <c r="A135" s="40" t="n"/>
      <c r="B135" s="32" t="n"/>
      <c r="C135" s="55" t="n"/>
      <c r="D135" s="56" t="n"/>
      <c r="E135" s="56" t="n"/>
      <c r="F135" s="21">
        <f>IF(C135="","",IF(SUMIFS($C$5:$C$1000,$A$5:$A$1000,A135)=0,0,C135/SUMIFS($C$5:$C$1000,$A$5:$A$1000,A135)))</f>
        <v/>
      </c>
      <c r="G135" s="19">
        <f>IF(C135="","",IF(D135=0,0,C135/D135*1000))</f>
        <v/>
      </c>
      <c r="H135" s="21">
        <f>IF(C135="","",IF(D135=0,0,E135/D135))</f>
        <v/>
      </c>
      <c r="I135" s="19">
        <f>IF(C135="","",IF(E135=0,0,C135/E135))</f>
        <v/>
      </c>
    </row>
    <row r="136">
      <c r="A136" s="40" t="n"/>
      <c r="B136" s="32" t="n"/>
      <c r="C136" s="55" t="n"/>
      <c r="D136" s="56" t="n"/>
      <c r="E136" s="56" t="n"/>
      <c r="F136" s="21">
        <f>IF(C136="","",IF(SUMIFS($C$5:$C$1000,$A$5:$A$1000,A136)=0,0,C136/SUMIFS($C$5:$C$1000,$A$5:$A$1000,A136)))</f>
        <v/>
      </c>
      <c r="G136" s="19">
        <f>IF(C136="","",IF(D136=0,0,C136/D136*1000))</f>
        <v/>
      </c>
      <c r="H136" s="21">
        <f>IF(C136="","",IF(D136=0,0,E136/D136))</f>
        <v/>
      </c>
      <c r="I136" s="19">
        <f>IF(C136="","",IF(E136=0,0,C136/E136))</f>
        <v/>
      </c>
    </row>
    <row r="137">
      <c r="A137" s="40" t="n"/>
      <c r="B137" s="32" t="n"/>
      <c r="C137" s="55" t="n"/>
      <c r="D137" s="56" t="n"/>
      <c r="E137" s="56" t="n"/>
      <c r="F137" s="21">
        <f>IF(C137="","",IF(SUMIFS($C$5:$C$1000,$A$5:$A$1000,A137)=0,0,C137/SUMIFS($C$5:$C$1000,$A$5:$A$1000,A137)))</f>
        <v/>
      </c>
      <c r="G137" s="19">
        <f>IF(C137="","",IF(D137=0,0,C137/D137*1000))</f>
        <v/>
      </c>
      <c r="H137" s="21">
        <f>IF(C137="","",IF(D137=0,0,E137/D137))</f>
        <v/>
      </c>
      <c r="I137" s="19">
        <f>IF(C137="","",IF(E137=0,0,C137/E137))</f>
        <v/>
      </c>
    </row>
    <row r="138">
      <c r="A138" s="40" t="n"/>
      <c r="B138" s="32" t="n"/>
      <c r="C138" s="55" t="n"/>
      <c r="D138" s="56" t="n"/>
      <c r="E138" s="56" t="n"/>
      <c r="F138" s="21">
        <f>IF(C138="","",IF(SUMIFS($C$5:$C$1000,$A$5:$A$1000,A138)=0,0,C138/SUMIFS($C$5:$C$1000,$A$5:$A$1000,A138)))</f>
        <v/>
      </c>
      <c r="G138" s="19">
        <f>IF(C138="","",IF(D138=0,0,C138/D138*1000))</f>
        <v/>
      </c>
      <c r="H138" s="21">
        <f>IF(C138="","",IF(D138=0,0,E138/D138))</f>
        <v/>
      </c>
      <c r="I138" s="19">
        <f>IF(C138="","",IF(E138=0,0,C138/E138))</f>
        <v/>
      </c>
    </row>
    <row r="139">
      <c r="A139" s="40" t="n"/>
      <c r="B139" s="32" t="n"/>
      <c r="C139" s="55" t="n"/>
      <c r="D139" s="56" t="n"/>
      <c r="E139" s="56" t="n"/>
      <c r="F139" s="21">
        <f>IF(C139="","",IF(SUMIFS($C$5:$C$1000,$A$5:$A$1000,A139)=0,0,C139/SUMIFS($C$5:$C$1000,$A$5:$A$1000,A139)))</f>
        <v/>
      </c>
      <c r="G139" s="19">
        <f>IF(C139="","",IF(D139=0,0,C139/D139*1000))</f>
        <v/>
      </c>
      <c r="H139" s="21">
        <f>IF(C139="","",IF(D139=0,0,E139/D139))</f>
        <v/>
      </c>
      <c r="I139" s="19">
        <f>IF(C139="","",IF(E139=0,0,C139/E139))</f>
        <v/>
      </c>
    </row>
    <row r="140">
      <c r="A140" s="40" t="n"/>
      <c r="B140" s="32" t="n"/>
      <c r="C140" s="55" t="n"/>
      <c r="D140" s="56" t="n"/>
      <c r="E140" s="56" t="n"/>
      <c r="F140" s="21">
        <f>IF(C140="","",IF(SUMIFS($C$5:$C$1000,$A$5:$A$1000,A140)=0,0,C140/SUMIFS($C$5:$C$1000,$A$5:$A$1000,A140)))</f>
        <v/>
      </c>
      <c r="G140" s="19">
        <f>IF(C140="","",IF(D140=0,0,C140/D140*1000))</f>
        <v/>
      </c>
      <c r="H140" s="21">
        <f>IF(C140="","",IF(D140=0,0,E140/D140))</f>
        <v/>
      </c>
      <c r="I140" s="19">
        <f>IF(C140="","",IF(E140=0,0,C140/E140))</f>
        <v/>
      </c>
    </row>
    <row r="141">
      <c r="A141" s="40" t="n"/>
      <c r="B141" s="32" t="n"/>
      <c r="C141" s="55" t="n"/>
      <c r="D141" s="56" t="n"/>
      <c r="E141" s="56" t="n"/>
      <c r="F141" s="21">
        <f>IF(C141="","",IF(SUMIFS($C$5:$C$1000,$A$5:$A$1000,A141)=0,0,C141/SUMIFS($C$5:$C$1000,$A$5:$A$1000,A141)))</f>
        <v/>
      </c>
      <c r="G141" s="19">
        <f>IF(C141="","",IF(D141=0,0,C141/D141*1000))</f>
        <v/>
      </c>
      <c r="H141" s="21">
        <f>IF(C141="","",IF(D141=0,0,E141/D141))</f>
        <v/>
      </c>
      <c r="I141" s="19">
        <f>IF(C141="","",IF(E141=0,0,C141/E141))</f>
        <v/>
      </c>
    </row>
    <row r="142">
      <c r="A142" s="40" t="n"/>
      <c r="B142" s="32" t="n"/>
      <c r="C142" s="55" t="n"/>
      <c r="D142" s="56" t="n"/>
      <c r="E142" s="56" t="n"/>
      <c r="F142" s="21">
        <f>IF(C142="","",IF(SUMIFS($C$5:$C$1000,$A$5:$A$1000,A142)=0,0,C142/SUMIFS($C$5:$C$1000,$A$5:$A$1000,A142)))</f>
        <v/>
      </c>
      <c r="G142" s="19">
        <f>IF(C142="","",IF(D142=0,0,C142/D142*1000))</f>
        <v/>
      </c>
      <c r="H142" s="21">
        <f>IF(C142="","",IF(D142=0,0,E142/D142))</f>
        <v/>
      </c>
      <c r="I142" s="19">
        <f>IF(C142="","",IF(E142=0,0,C142/E142))</f>
        <v/>
      </c>
    </row>
    <row r="143">
      <c r="A143" s="40" t="n"/>
      <c r="B143" s="32" t="n"/>
      <c r="C143" s="55" t="n"/>
      <c r="D143" s="56" t="n"/>
      <c r="E143" s="56" t="n"/>
      <c r="F143" s="21">
        <f>IF(C143="","",IF(SUMIFS($C$5:$C$1000,$A$5:$A$1000,A143)=0,0,C143/SUMIFS($C$5:$C$1000,$A$5:$A$1000,A143)))</f>
        <v/>
      </c>
      <c r="G143" s="19">
        <f>IF(C143="","",IF(D143=0,0,C143/D143*1000))</f>
        <v/>
      </c>
      <c r="H143" s="21">
        <f>IF(C143="","",IF(D143=0,0,E143/D143))</f>
        <v/>
      </c>
      <c r="I143" s="19">
        <f>IF(C143="","",IF(E143=0,0,C143/E143))</f>
        <v/>
      </c>
    </row>
    <row r="144">
      <c r="A144" s="40" t="n"/>
      <c r="B144" s="32" t="n"/>
      <c r="C144" s="55" t="n"/>
      <c r="D144" s="56" t="n"/>
      <c r="E144" s="56" t="n"/>
      <c r="F144" s="21">
        <f>IF(C144="","",IF(SUMIFS($C$5:$C$1000,$A$5:$A$1000,A144)=0,0,C144/SUMIFS($C$5:$C$1000,$A$5:$A$1000,A144)))</f>
        <v/>
      </c>
      <c r="G144" s="19">
        <f>IF(C144="","",IF(D144=0,0,C144/D144*1000))</f>
        <v/>
      </c>
      <c r="H144" s="21">
        <f>IF(C144="","",IF(D144=0,0,E144/D144))</f>
        <v/>
      </c>
      <c r="I144" s="19">
        <f>IF(C144="","",IF(E144=0,0,C144/E144))</f>
        <v/>
      </c>
    </row>
    <row r="145">
      <c r="A145" s="40" t="n"/>
      <c r="B145" s="32" t="n"/>
      <c r="C145" s="55" t="n"/>
      <c r="D145" s="56" t="n"/>
      <c r="E145" s="56" t="n"/>
      <c r="F145" s="21">
        <f>IF(C145="","",IF(SUMIFS($C$5:$C$1000,$A$5:$A$1000,A145)=0,0,C145/SUMIFS($C$5:$C$1000,$A$5:$A$1000,A145)))</f>
        <v/>
      </c>
      <c r="G145" s="19">
        <f>IF(C145="","",IF(D145=0,0,C145/D145*1000))</f>
        <v/>
      </c>
      <c r="H145" s="21">
        <f>IF(C145="","",IF(D145=0,0,E145/D145))</f>
        <v/>
      </c>
      <c r="I145" s="19">
        <f>IF(C145="","",IF(E145=0,0,C145/E145))</f>
        <v/>
      </c>
    </row>
    <row r="146">
      <c r="A146" s="40" t="n"/>
      <c r="B146" s="32" t="n"/>
      <c r="C146" s="55" t="n"/>
      <c r="D146" s="56" t="n"/>
      <c r="E146" s="56" t="n"/>
      <c r="F146" s="21">
        <f>IF(C146="","",IF(SUMIFS($C$5:$C$1000,$A$5:$A$1000,A146)=0,0,C146/SUMIFS($C$5:$C$1000,$A$5:$A$1000,A146)))</f>
        <v/>
      </c>
      <c r="G146" s="19">
        <f>IF(C146="","",IF(D146=0,0,C146/D146*1000))</f>
        <v/>
      </c>
      <c r="H146" s="21">
        <f>IF(C146="","",IF(D146=0,0,E146/D146))</f>
        <v/>
      </c>
      <c r="I146" s="19">
        <f>IF(C146="","",IF(E146=0,0,C146/E146))</f>
        <v/>
      </c>
    </row>
  </sheetData>
  <autoFilter ref="A4:I146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548235"/>
    <outlinePr summaryBelow="1" summaryRight="1"/>
    <pageSetUpPr/>
  </sheetPr>
  <dimension ref="A1:M10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4" customWidth="1" min="4" max="4"/>
    <col width="12" customWidth="1" min="5" max="5"/>
    <col width="12" customWidth="1" min="6" max="6"/>
    <col width="10" customWidth="1" min="7" max="7"/>
    <col width="10" customWidth="1" min="8" max="8"/>
    <col width="15" customWidth="1" min="9" max="9"/>
    <col width="12" customWidth="1" min="10" max="10"/>
    <col width="12" customWidth="1" min="11" max="11"/>
    <col width="10" customWidth="1" min="12" max="12"/>
    <col width="11" customWidth="1" min="13" max="13"/>
  </cols>
  <sheetData>
    <row r="1">
      <c r="A1" s="1" t="inlineStr">
        <is>
          <t>Base por idade e gênero</t>
        </is>
      </c>
    </row>
    <row r="2">
      <c r="A2" s="2" t="inlineStr">
        <is>
          <t>Uma linha por faixa etária, gênero e mês.</t>
        </is>
      </c>
    </row>
    <row r="4" ht="32" customHeight="1">
      <c r="A4" s="7" t="inlineStr">
        <is>
          <t>Mês</t>
        </is>
      </c>
      <c r="B4" s="7" t="inlineStr">
        <is>
          <t>Faixa etária</t>
        </is>
      </c>
      <c r="C4" s="7" t="inlineStr">
        <is>
          <t>Gênero</t>
        </is>
      </c>
      <c r="D4" s="7" t="inlineStr">
        <is>
          <t>Investimento</t>
        </is>
      </c>
      <c r="E4" s="7" t="inlineStr">
        <is>
          <t>Impressões</t>
        </is>
      </c>
      <c r="F4" s="7" t="inlineStr">
        <is>
          <t>Cliques no link</t>
        </is>
      </c>
      <c r="G4" s="7" t="inlineStr">
        <is>
          <t>Compras</t>
        </is>
      </c>
      <c r="H4" s="7" t="inlineStr">
        <is>
          <t>ROAS Meta</t>
        </is>
      </c>
      <c r="I4" s="7" t="inlineStr">
        <is>
          <t>Receita atribuída</t>
        </is>
      </c>
      <c r="J4" s="7" t="inlineStr">
        <is>
          <t>CPA</t>
        </is>
      </c>
      <c r="K4" s="7" t="inlineStr">
        <is>
          <t>% do investimento</t>
        </is>
      </c>
      <c r="L4" s="7" t="inlineStr">
        <is>
          <t>CTR no link</t>
        </is>
      </c>
      <c r="M4" s="7" t="inlineStr">
        <is>
          <t>CPM</t>
        </is>
      </c>
    </row>
    <row r="5">
      <c r="A5" s="40" t="n">
        <v>46204</v>
      </c>
      <c r="B5" s="32" t="inlineStr">
        <is>
          <t>25-34</t>
        </is>
      </c>
      <c r="C5" s="32" t="inlineStr">
        <is>
          <t>Masculino</t>
        </is>
      </c>
      <c r="D5" s="55" t="n">
        <v>11404.67</v>
      </c>
      <c r="E5" s="56" t="n">
        <v>816822</v>
      </c>
      <c r="F5" s="56" t="n">
        <v>16311</v>
      </c>
      <c r="G5" s="56" t="n">
        <v>490</v>
      </c>
      <c r="H5" s="57" t="n">
        <v>6.341168</v>
      </c>
      <c r="I5" s="19">
        <f>IF(D5="","",D5*H5)</f>
        <v/>
      </c>
      <c r="J5" s="19">
        <f>IF(D5="","",IF(G5=0,0,D5/G5))</f>
        <v/>
      </c>
      <c r="K5" s="21">
        <f>IF(D5="","",IF(SUMIFS($D$5:$D$1000,$A$5:$A$1000,A5)=0,0,D5/SUMIFS($D$5:$D$1000,$A$5:$A$1000,A5)))</f>
        <v/>
      </c>
      <c r="L5" s="21">
        <f>IF(D5="","",IF(E5=0,0,F5/E5))</f>
        <v/>
      </c>
      <c r="M5" s="19">
        <f>IF(D5="","",IF(E5=0,0,D5/E5*1000))</f>
        <v/>
      </c>
    </row>
    <row r="6">
      <c r="A6" s="40" t="n">
        <v>46204</v>
      </c>
      <c r="B6" s="32" t="inlineStr">
        <is>
          <t>18-24</t>
        </is>
      </c>
      <c r="C6" s="32" t="inlineStr">
        <is>
          <t>Masculino</t>
        </is>
      </c>
      <c r="D6" s="55" t="n">
        <v>7889.6</v>
      </c>
      <c r="E6" s="56" t="n">
        <v>1029223</v>
      </c>
      <c r="F6" s="56" t="n">
        <v>15546</v>
      </c>
      <c r="G6" s="56" t="n">
        <v>393</v>
      </c>
      <c r="H6" s="57" t="n">
        <v>6.940945</v>
      </c>
      <c r="I6" s="19">
        <f>IF(D6="","",D6*H6)</f>
        <v/>
      </c>
      <c r="J6" s="19">
        <f>IF(D6="","",IF(G6=0,0,D6/G6))</f>
        <v/>
      </c>
      <c r="K6" s="21">
        <f>IF(D6="","",IF(SUMIFS($D$5:$D$1000,$A$5:$A$1000,A6)=0,0,D6/SUMIFS($D$5:$D$1000,$A$5:$A$1000,A6)))</f>
        <v/>
      </c>
      <c r="L6" s="21">
        <f>IF(D6="","",IF(E6=0,0,F6/E6))</f>
        <v/>
      </c>
      <c r="M6" s="19">
        <f>IF(D6="","",IF(E6=0,0,D6/E6*1000))</f>
        <v/>
      </c>
    </row>
    <row r="7">
      <c r="A7" s="40" t="n">
        <v>46204</v>
      </c>
      <c r="B7" s="32" t="inlineStr">
        <is>
          <t>35-44</t>
        </is>
      </c>
      <c r="C7" s="32" t="inlineStr">
        <is>
          <t>Masculino</t>
        </is>
      </c>
      <c r="D7" s="55" t="n">
        <v>2492.53</v>
      </c>
      <c r="E7" s="56" t="n">
        <v>157575</v>
      </c>
      <c r="F7" s="56" t="n">
        <v>3498</v>
      </c>
      <c r="G7" s="56" t="n">
        <v>88</v>
      </c>
      <c r="H7" s="57" t="n">
        <v>5.332329</v>
      </c>
      <c r="I7" s="19">
        <f>IF(D7="","",D7*H7)</f>
        <v/>
      </c>
      <c r="J7" s="19">
        <f>IF(D7="","",IF(G7=0,0,D7/G7))</f>
        <v/>
      </c>
      <c r="K7" s="21">
        <f>IF(D7="","",IF(SUMIFS($D$5:$D$1000,$A$5:$A$1000,A7)=0,0,D7/SUMIFS($D$5:$D$1000,$A$5:$A$1000,A7)))</f>
        <v/>
      </c>
      <c r="L7" s="21">
        <f>IF(D7="","",IF(E7=0,0,F7/E7))</f>
        <v/>
      </c>
      <c r="M7" s="19">
        <f>IF(D7="","",IF(E7=0,0,D7/E7*1000))</f>
        <v/>
      </c>
    </row>
    <row r="8">
      <c r="A8" s="40" t="n">
        <v>46204</v>
      </c>
      <c r="B8" s="32" t="inlineStr">
        <is>
          <t>25-34</t>
        </is>
      </c>
      <c r="C8" s="32" t="inlineStr">
        <is>
          <t>Feminino</t>
        </is>
      </c>
      <c r="D8" s="55" t="n">
        <v>2387.54</v>
      </c>
      <c r="E8" s="56" t="n">
        <v>196762</v>
      </c>
      <c r="F8" s="56" t="n">
        <v>4653</v>
      </c>
      <c r="G8" s="56" t="n">
        <v>82</v>
      </c>
      <c r="H8" s="57" t="n">
        <v>4.03432</v>
      </c>
      <c r="I8" s="19">
        <f>IF(D8="","",D8*H8)</f>
        <v/>
      </c>
      <c r="J8" s="19">
        <f>IF(D8="","",IF(G8=0,0,D8/G8))</f>
        <v/>
      </c>
      <c r="K8" s="21">
        <f>IF(D8="","",IF(SUMIFS($D$5:$D$1000,$A$5:$A$1000,A8)=0,0,D8/SUMIFS($D$5:$D$1000,$A$5:$A$1000,A8)))</f>
        <v/>
      </c>
      <c r="L8" s="21">
        <f>IF(D8="","",IF(E8=0,0,F8/E8))</f>
        <v/>
      </c>
      <c r="M8" s="19">
        <f>IF(D8="","",IF(E8=0,0,D8/E8*1000))</f>
        <v/>
      </c>
    </row>
    <row r="9">
      <c r="A9" s="40" t="n">
        <v>46204</v>
      </c>
      <c r="B9" s="32" t="inlineStr">
        <is>
          <t>18-24</t>
        </is>
      </c>
      <c r="C9" s="32" t="inlineStr">
        <is>
          <t>Feminino</t>
        </is>
      </c>
      <c r="D9" s="55" t="n">
        <v>1900.9</v>
      </c>
      <c r="E9" s="56" t="n">
        <v>416692</v>
      </c>
      <c r="F9" s="56" t="n">
        <v>4980</v>
      </c>
      <c r="G9" s="56" t="n">
        <v>67</v>
      </c>
      <c r="H9" s="57" t="n">
        <v>2.307849</v>
      </c>
      <c r="I9" s="19">
        <f>IF(D9="","",D9*H9)</f>
        <v/>
      </c>
      <c r="J9" s="19">
        <f>IF(D9="","",IF(G9=0,0,D9/G9))</f>
        <v/>
      </c>
      <c r="K9" s="21">
        <f>IF(D9="","",IF(SUMIFS($D$5:$D$1000,$A$5:$A$1000,A9)=0,0,D9/SUMIFS($D$5:$D$1000,$A$5:$A$1000,A9)))</f>
        <v/>
      </c>
      <c r="L9" s="21">
        <f>IF(D9="","",IF(E9=0,0,F9/E9))</f>
        <v/>
      </c>
      <c r="M9" s="19">
        <f>IF(D9="","",IF(E9=0,0,D9/E9*1000))</f>
        <v/>
      </c>
    </row>
    <row r="10">
      <c r="A10" s="40" t="n">
        <v>46204</v>
      </c>
      <c r="B10" s="32" t="inlineStr">
        <is>
          <t>65+</t>
        </is>
      </c>
      <c r="C10" s="32" t="inlineStr">
        <is>
          <t>Feminino</t>
        </is>
      </c>
      <c r="D10" s="55" t="n">
        <v>728.7</v>
      </c>
      <c r="E10" s="56" t="n">
        <v>113586</v>
      </c>
      <c r="F10" s="56" t="n">
        <v>5041</v>
      </c>
      <c r="G10" s="56" t="n">
        <v>0</v>
      </c>
      <c r="H10" s="57" t="n">
        <v>0</v>
      </c>
      <c r="I10" s="19">
        <f>IF(D10="","",D10*H10)</f>
        <v/>
      </c>
      <c r="J10" s="19">
        <f>IF(D10="","",IF(G10=0,0,D10/G10))</f>
        <v/>
      </c>
      <c r="K10" s="21">
        <f>IF(D10="","",IF(SUMIFS($D$5:$D$1000,$A$5:$A$1000,A10)=0,0,D10/SUMIFS($D$5:$D$1000,$A$5:$A$1000,A10)))</f>
        <v/>
      </c>
      <c r="L10" s="21">
        <f>IF(D10="","",IF(E10=0,0,F10/E10))</f>
        <v/>
      </c>
      <c r="M10" s="19">
        <f>IF(D10="","",IF(E10=0,0,D10/E10*1000))</f>
        <v/>
      </c>
    </row>
    <row r="11">
      <c r="A11" s="40" t="n">
        <v>46204</v>
      </c>
      <c r="B11" s="32" t="inlineStr">
        <is>
          <t>45-54</t>
        </is>
      </c>
      <c r="C11" s="32" t="inlineStr">
        <is>
          <t>Masculino</t>
        </is>
      </c>
      <c r="D11" s="55" t="n">
        <v>561.0599999999999</v>
      </c>
      <c r="E11" s="56" t="n">
        <v>63890</v>
      </c>
      <c r="F11" s="56" t="n">
        <v>1252</v>
      </c>
      <c r="G11" s="56" t="n">
        <v>15</v>
      </c>
      <c r="H11" s="57" t="n">
        <v>1.771843</v>
      </c>
      <c r="I11" s="19">
        <f>IF(D11="","",D11*H11)</f>
        <v/>
      </c>
      <c r="J11" s="19">
        <f>IF(D11="","",IF(G11=0,0,D11/G11))</f>
        <v/>
      </c>
      <c r="K11" s="21">
        <f>IF(D11="","",IF(SUMIFS($D$5:$D$1000,$A$5:$A$1000,A11)=0,0,D11/SUMIFS($D$5:$D$1000,$A$5:$A$1000,A11)))</f>
        <v/>
      </c>
      <c r="L11" s="21">
        <f>IF(D11="","",IF(E11=0,0,F11/E11))</f>
        <v/>
      </c>
      <c r="M11" s="19">
        <f>IF(D11="","",IF(E11=0,0,D11/E11*1000))</f>
        <v/>
      </c>
    </row>
    <row r="12">
      <c r="A12" s="40" t="n">
        <v>46204</v>
      </c>
      <c r="B12" s="32" t="inlineStr">
        <is>
          <t>35-44</t>
        </is>
      </c>
      <c r="C12" s="32" t="inlineStr">
        <is>
          <t>Feminino</t>
        </is>
      </c>
      <c r="D12" s="55" t="n">
        <v>552.75</v>
      </c>
      <c r="E12" s="56" t="n">
        <v>54355</v>
      </c>
      <c r="F12" s="56" t="n">
        <v>1469</v>
      </c>
      <c r="G12" s="56" t="n">
        <v>13</v>
      </c>
      <c r="H12" s="57" t="n">
        <v>2.391208</v>
      </c>
      <c r="I12" s="19">
        <f>IF(D12="","",D12*H12)</f>
        <v/>
      </c>
      <c r="J12" s="19">
        <f>IF(D12="","",IF(G12=0,0,D12/G12))</f>
        <v/>
      </c>
      <c r="K12" s="21">
        <f>IF(D12="","",IF(SUMIFS($D$5:$D$1000,$A$5:$A$1000,A12)=0,0,D12/SUMIFS($D$5:$D$1000,$A$5:$A$1000,A12)))</f>
        <v/>
      </c>
      <c r="L12" s="21">
        <f>IF(D12="","",IF(E12=0,0,F12/E12))</f>
        <v/>
      </c>
      <c r="M12" s="19">
        <f>IF(D12="","",IF(E12=0,0,D12/E12*1000))</f>
        <v/>
      </c>
    </row>
    <row r="13">
      <c r="A13" s="40" t="n">
        <v>46204</v>
      </c>
      <c r="B13" s="32" t="inlineStr">
        <is>
          <t>55-64</t>
        </is>
      </c>
      <c r="C13" s="32" t="inlineStr">
        <is>
          <t>Masculino</t>
        </is>
      </c>
      <c r="D13" s="55" t="n">
        <v>347.81</v>
      </c>
      <c r="E13" s="56" t="n">
        <v>28053</v>
      </c>
      <c r="F13" s="56" t="n">
        <v>726</v>
      </c>
      <c r="G13" s="56" t="n">
        <v>8</v>
      </c>
      <c r="H13" s="57" t="n">
        <v>2.861332</v>
      </c>
      <c r="I13" s="19">
        <f>IF(D13="","",D13*H13)</f>
        <v/>
      </c>
      <c r="J13" s="19">
        <f>IF(D13="","",IF(G13=0,0,D13/G13))</f>
        <v/>
      </c>
      <c r="K13" s="21">
        <f>IF(D13="","",IF(SUMIFS($D$5:$D$1000,$A$5:$A$1000,A13)=0,0,D13/SUMIFS($D$5:$D$1000,$A$5:$A$1000,A13)))</f>
        <v/>
      </c>
      <c r="L13" s="21">
        <f>IF(D13="","",IF(E13=0,0,F13/E13))</f>
        <v/>
      </c>
      <c r="M13" s="19">
        <f>IF(D13="","",IF(E13=0,0,D13/E13*1000))</f>
        <v/>
      </c>
    </row>
    <row r="14">
      <c r="A14" s="40" t="n">
        <v>46204</v>
      </c>
      <c r="B14" s="32" t="inlineStr">
        <is>
          <t>45-54</t>
        </is>
      </c>
      <c r="C14" s="32" t="inlineStr">
        <is>
          <t>Feminino</t>
        </is>
      </c>
      <c r="D14" s="55" t="n">
        <v>340.8</v>
      </c>
      <c r="E14" s="56" t="n">
        <v>40652</v>
      </c>
      <c r="F14" s="56" t="n">
        <v>1514</v>
      </c>
      <c r="G14" s="56" t="n">
        <v>6</v>
      </c>
      <c r="H14" s="57" t="n">
        <v>1.390112</v>
      </c>
      <c r="I14" s="19">
        <f>IF(D14="","",D14*H14)</f>
        <v/>
      </c>
      <c r="J14" s="19">
        <f>IF(D14="","",IF(G14=0,0,D14/G14))</f>
        <v/>
      </c>
      <c r="K14" s="21">
        <f>IF(D14="","",IF(SUMIFS($D$5:$D$1000,$A$5:$A$1000,A14)=0,0,D14/SUMIFS($D$5:$D$1000,$A$5:$A$1000,A14)))</f>
        <v/>
      </c>
      <c r="L14" s="21">
        <f>IF(D14="","",IF(E14=0,0,F14/E14))</f>
        <v/>
      </c>
      <c r="M14" s="19">
        <f>IF(D14="","",IF(E14=0,0,D14/E14*1000))</f>
        <v/>
      </c>
    </row>
    <row r="15">
      <c r="A15" s="40" t="n">
        <v>46204</v>
      </c>
      <c r="B15" s="32" t="inlineStr">
        <is>
          <t>65+</t>
        </is>
      </c>
      <c r="C15" s="32" t="inlineStr">
        <is>
          <t>Masculino</t>
        </is>
      </c>
      <c r="D15" s="55" t="n">
        <v>268.67</v>
      </c>
      <c r="E15" s="56" t="n">
        <v>44012</v>
      </c>
      <c r="F15" s="56" t="n">
        <v>1253</v>
      </c>
      <c r="G15" s="56" t="n">
        <v>2</v>
      </c>
      <c r="H15" s="57" t="n">
        <v>0</v>
      </c>
      <c r="I15" s="19">
        <f>IF(D15="","",D15*H15)</f>
        <v/>
      </c>
      <c r="J15" s="19">
        <f>IF(D15="","",IF(G15=0,0,D15/G15))</f>
        <v/>
      </c>
      <c r="K15" s="21">
        <f>IF(D15="","",IF(SUMIFS($D$5:$D$1000,$A$5:$A$1000,A15)=0,0,D15/SUMIFS($D$5:$D$1000,$A$5:$A$1000,A15)))</f>
        <v/>
      </c>
      <c r="L15" s="21">
        <f>IF(D15="","",IF(E15=0,0,F15/E15))</f>
        <v/>
      </c>
      <c r="M15" s="19">
        <f>IF(D15="","",IF(E15=0,0,D15/E15*1000))</f>
        <v/>
      </c>
    </row>
    <row r="16">
      <c r="A16" s="40" t="n">
        <v>46204</v>
      </c>
      <c r="B16" s="32" t="inlineStr">
        <is>
          <t>55-64</t>
        </is>
      </c>
      <c r="C16" s="32" t="inlineStr">
        <is>
          <t>Feminino</t>
        </is>
      </c>
      <c r="D16" s="55" t="n">
        <v>235.33</v>
      </c>
      <c r="E16" s="56" t="n">
        <v>30129</v>
      </c>
      <c r="F16" s="56" t="n">
        <v>1458</v>
      </c>
      <c r="G16" s="56" t="n">
        <v>1</v>
      </c>
      <c r="H16" s="57" t="n">
        <v>0</v>
      </c>
      <c r="I16" s="19">
        <f>IF(D16="","",D16*H16)</f>
        <v/>
      </c>
      <c r="J16" s="19">
        <f>IF(D16="","",IF(G16=0,0,D16/G16))</f>
        <v/>
      </c>
      <c r="K16" s="21">
        <f>IF(D16="","",IF(SUMIFS($D$5:$D$1000,$A$5:$A$1000,A16)=0,0,D16/SUMIFS($D$5:$D$1000,$A$5:$A$1000,A16)))</f>
        <v/>
      </c>
      <c r="L16" s="21">
        <f>IF(D16="","",IF(E16=0,0,F16/E16))</f>
        <v/>
      </c>
      <c r="M16" s="19">
        <f>IF(D16="","",IF(E16=0,0,D16/E16*1000))</f>
        <v/>
      </c>
    </row>
    <row r="17">
      <c r="A17" s="40" t="n">
        <v>46204</v>
      </c>
      <c r="B17" s="32" t="inlineStr">
        <is>
          <t>25-34</t>
        </is>
      </c>
      <c r="C17" s="32" t="inlineStr">
        <is>
          <t>Desconhecido</t>
        </is>
      </c>
      <c r="D17" s="55" t="n">
        <v>169.79</v>
      </c>
      <c r="E17" s="56" t="n">
        <v>23187</v>
      </c>
      <c r="F17" s="56" t="n">
        <v>313</v>
      </c>
      <c r="G17" s="56" t="n">
        <v>8</v>
      </c>
      <c r="H17" s="57" t="n">
        <v>11.487838</v>
      </c>
      <c r="I17" s="19">
        <f>IF(D17="","",D17*H17)</f>
        <v/>
      </c>
      <c r="J17" s="19">
        <f>IF(D17="","",IF(G17=0,0,D17/G17))</f>
        <v/>
      </c>
      <c r="K17" s="21">
        <f>IF(D17="","",IF(SUMIFS($D$5:$D$1000,$A$5:$A$1000,A17)=0,0,D17/SUMIFS($D$5:$D$1000,$A$5:$A$1000,A17)))</f>
        <v/>
      </c>
      <c r="L17" s="21">
        <f>IF(D17="","",IF(E17=0,0,F17/E17))</f>
        <v/>
      </c>
      <c r="M17" s="19">
        <f>IF(D17="","",IF(E17=0,0,D17/E17*1000))</f>
        <v/>
      </c>
    </row>
    <row r="18">
      <c r="A18" s="40" t="n">
        <v>46204</v>
      </c>
      <c r="B18" s="32" t="inlineStr">
        <is>
          <t>18-24</t>
        </is>
      </c>
      <c r="C18" s="32" t="inlineStr">
        <is>
          <t>Desconhecido</t>
        </is>
      </c>
      <c r="D18" s="55" t="n">
        <v>144.35</v>
      </c>
      <c r="E18" s="56" t="n">
        <v>30427</v>
      </c>
      <c r="F18" s="56" t="n">
        <v>276</v>
      </c>
      <c r="G18" s="56" t="n">
        <v>7</v>
      </c>
      <c r="H18" s="57" t="n">
        <v>10.034499</v>
      </c>
      <c r="I18" s="19">
        <f>IF(D18="","",D18*H18)</f>
        <v/>
      </c>
      <c r="J18" s="19">
        <f>IF(D18="","",IF(G18=0,0,D18/G18))</f>
        <v/>
      </c>
      <c r="K18" s="21">
        <f>IF(D18="","",IF(SUMIFS($D$5:$D$1000,$A$5:$A$1000,A18)=0,0,D18/SUMIFS($D$5:$D$1000,$A$5:$A$1000,A18)))</f>
        <v/>
      </c>
      <c r="L18" s="21">
        <f>IF(D18="","",IF(E18=0,0,F18/E18))</f>
        <v/>
      </c>
      <c r="M18" s="19">
        <f>IF(D18="","",IF(E18=0,0,D18/E18*1000))</f>
        <v/>
      </c>
    </row>
    <row r="19">
      <c r="A19" s="40" t="n">
        <v>46204</v>
      </c>
      <c r="B19" s="32" t="inlineStr">
        <is>
          <t>35-44</t>
        </is>
      </c>
      <c r="C19" s="32" t="inlineStr">
        <is>
          <t>Desconhecido</t>
        </is>
      </c>
      <c r="D19" s="55" t="n">
        <v>39.43</v>
      </c>
      <c r="E19" s="56" t="n">
        <v>5975</v>
      </c>
      <c r="F19" s="56" t="n">
        <v>58</v>
      </c>
      <c r="G19" s="56" t="n">
        <v>3</v>
      </c>
      <c r="H19" s="57" t="n">
        <v>1.500634</v>
      </c>
      <c r="I19" s="19">
        <f>IF(D19="","",D19*H19)</f>
        <v/>
      </c>
      <c r="J19" s="19">
        <f>IF(D19="","",IF(G19=0,0,D19/G19))</f>
        <v/>
      </c>
      <c r="K19" s="21">
        <f>IF(D19="","",IF(SUMIFS($D$5:$D$1000,$A$5:$A$1000,A19)=0,0,D19/SUMIFS($D$5:$D$1000,$A$5:$A$1000,A19)))</f>
        <v/>
      </c>
      <c r="L19" s="21">
        <f>IF(D19="","",IF(E19=0,0,F19/E19))</f>
        <v/>
      </c>
      <c r="M19" s="19">
        <f>IF(D19="","",IF(E19=0,0,D19/E19*1000))</f>
        <v/>
      </c>
    </row>
    <row r="20">
      <c r="A20" s="40" t="n">
        <v>46204</v>
      </c>
      <c r="B20" s="32" t="inlineStr">
        <is>
          <t>45-54</t>
        </is>
      </c>
      <c r="C20" s="32" t="inlineStr">
        <is>
          <t>Desconhecido</t>
        </is>
      </c>
      <c r="D20" s="55" t="n">
        <v>4.96</v>
      </c>
      <c r="E20" s="56" t="n">
        <v>2194</v>
      </c>
      <c r="F20" s="56" t="n">
        <v>7</v>
      </c>
      <c r="G20" s="56" t="n">
        <v>0</v>
      </c>
      <c r="H20" s="57" t="n">
        <v>0</v>
      </c>
      <c r="I20" s="19">
        <f>IF(D20="","",D20*H20)</f>
        <v/>
      </c>
      <c r="J20" s="19">
        <f>IF(D20="","",IF(G20=0,0,D20/G20))</f>
        <v/>
      </c>
      <c r="K20" s="21">
        <f>IF(D20="","",IF(SUMIFS($D$5:$D$1000,$A$5:$A$1000,A20)=0,0,D20/SUMIFS($D$5:$D$1000,$A$5:$A$1000,A20)))</f>
        <v/>
      </c>
      <c r="L20" s="21">
        <f>IF(D20="","",IF(E20=0,0,F20/E20))</f>
        <v/>
      </c>
      <c r="M20" s="19">
        <f>IF(D20="","",IF(E20=0,0,D20/E20*1000))</f>
        <v/>
      </c>
    </row>
    <row r="21">
      <c r="A21" s="40" t="n">
        <v>46204</v>
      </c>
      <c r="B21" s="32" t="inlineStr">
        <is>
          <t>Desconhecida</t>
        </is>
      </c>
      <c r="C21" s="32" t="inlineStr">
        <is>
          <t>Masculino</t>
        </is>
      </c>
      <c r="D21" s="55" t="n">
        <v>3.36</v>
      </c>
      <c r="E21" s="56" t="n">
        <v>316</v>
      </c>
      <c r="F21" s="56" t="n">
        <v>5</v>
      </c>
      <c r="G21" s="56" t="n">
        <v>0</v>
      </c>
      <c r="H21" s="57" t="n">
        <v>0</v>
      </c>
      <c r="I21" s="19">
        <f>IF(D21="","",D21*H21)</f>
        <v/>
      </c>
      <c r="J21" s="19">
        <f>IF(D21="","",IF(G21=0,0,D21/G21))</f>
        <v/>
      </c>
      <c r="K21" s="21">
        <f>IF(D21="","",IF(SUMIFS($D$5:$D$1000,$A$5:$A$1000,A21)=0,0,D21/SUMIFS($D$5:$D$1000,$A$5:$A$1000,A21)))</f>
        <v/>
      </c>
      <c r="L21" s="21">
        <f>IF(D21="","",IF(E21=0,0,F21/E21))</f>
        <v/>
      </c>
      <c r="M21" s="19">
        <f>IF(D21="","",IF(E21=0,0,D21/E21*1000))</f>
        <v/>
      </c>
    </row>
    <row r="22">
      <c r="A22" s="40" t="n">
        <v>46204</v>
      </c>
      <c r="B22" s="32" t="inlineStr">
        <is>
          <t>65+</t>
        </is>
      </c>
      <c r="C22" s="32" t="inlineStr">
        <is>
          <t>Desconhecido</t>
        </is>
      </c>
      <c r="D22" s="55" t="n">
        <v>3</v>
      </c>
      <c r="E22" s="56" t="n">
        <v>781</v>
      </c>
      <c r="F22" s="56" t="n">
        <v>19</v>
      </c>
      <c r="G22" s="56" t="n">
        <v>0</v>
      </c>
      <c r="H22" s="57" t="n">
        <v>0</v>
      </c>
      <c r="I22" s="19">
        <f>IF(D22="","",D22*H22)</f>
        <v/>
      </c>
      <c r="J22" s="19">
        <f>IF(D22="","",IF(G22=0,0,D22/G22))</f>
        <v/>
      </c>
      <c r="K22" s="21">
        <f>IF(D22="","",IF(SUMIFS($D$5:$D$1000,$A$5:$A$1000,A22)=0,0,D22/SUMIFS($D$5:$D$1000,$A$5:$A$1000,A22)))</f>
        <v/>
      </c>
      <c r="L22" s="21">
        <f>IF(D22="","",IF(E22=0,0,F22/E22))</f>
        <v/>
      </c>
      <c r="M22" s="19">
        <f>IF(D22="","",IF(E22=0,0,D22/E22*1000))</f>
        <v/>
      </c>
    </row>
    <row r="23">
      <c r="A23" s="40" t="n">
        <v>46204</v>
      </c>
      <c r="B23" s="32" t="inlineStr">
        <is>
          <t>55-64</t>
        </is>
      </c>
      <c r="C23" s="32" t="inlineStr">
        <is>
          <t>Desconhecido</t>
        </is>
      </c>
      <c r="D23" s="55" t="n">
        <v>1.08</v>
      </c>
      <c r="E23" s="56" t="n">
        <v>628</v>
      </c>
      <c r="F23" s="56" t="n">
        <v>7</v>
      </c>
      <c r="G23" s="56" t="n">
        <v>0</v>
      </c>
      <c r="H23" s="57" t="n">
        <v>0</v>
      </c>
      <c r="I23" s="19">
        <f>IF(D23="","",D23*H23)</f>
        <v/>
      </c>
      <c r="J23" s="19">
        <f>IF(D23="","",IF(G23=0,0,D23/G23))</f>
        <v/>
      </c>
      <c r="K23" s="21">
        <f>IF(D23="","",IF(SUMIFS($D$5:$D$1000,$A$5:$A$1000,A23)=0,0,D23/SUMIFS($D$5:$D$1000,$A$5:$A$1000,A23)))</f>
        <v/>
      </c>
      <c r="L23" s="21">
        <f>IF(D23="","",IF(E23=0,0,F23/E23))</f>
        <v/>
      </c>
      <c r="M23" s="19">
        <f>IF(D23="","",IF(E23=0,0,D23/E23*1000))</f>
        <v/>
      </c>
    </row>
    <row r="24">
      <c r="A24" s="40" t="n">
        <v>46204</v>
      </c>
      <c r="B24" s="32" t="inlineStr">
        <is>
          <t>Desconhecida</t>
        </is>
      </c>
      <c r="C24" s="32" t="inlineStr">
        <is>
          <t>Feminino</t>
        </is>
      </c>
      <c r="D24" s="55" t="n">
        <v>1.07</v>
      </c>
      <c r="E24" s="56" t="n">
        <v>153</v>
      </c>
      <c r="F24" s="56" t="n">
        <v>2</v>
      </c>
      <c r="G24" s="56" t="n">
        <v>0</v>
      </c>
      <c r="H24" s="57" t="n">
        <v>0</v>
      </c>
      <c r="I24" s="19">
        <f>IF(D24="","",D24*H24)</f>
        <v/>
      </c>
      <c r="J24" s="19">
        <f>IF(D24="","",IF(G24=0,0,D24/G24))</f>
        <v/>
      </c>
      <c r="K24" s="21">
        <f>IF(D24="","",IF(SUMIFS($D$5:$D$1000,$A$5:$A$1000,A24)=0,0,D24/SUMIFS($D$5:$D$1000,$A$5:$A$1000,A24)))</f>
        <v/>
      </c>
      <c r="L24" s="21">
        <f>IF(D24="","",IF(E24=0,0,F24/E24))</f>
        <v/>
      </c>
      <c r="M24" s="19">
        <f>IF(D24="","",IF(E24=0,0,D24/E24*1000))</f>
        <v/>
      </c>
    </row>
    <row r="25">
      <c r="A25" s="40" t="n">
        <v>46204</v>
      </c>
      <c r="B25" s="32" t="inlineStr">
        <is>
          <t>Desconhecida</t>
        </is>
      </c>
      <c r="C25" s="32" t="inlineStr">
        <is>
          <t>Desconhecido</t>
        </is>
      </c>
      <c r="D25" s="55" t="n">
        <v>0.04</v>
      </c>
      <c r="E25" s="56" t="n">
        <v>17</v>
      </c>
      <c r="F25" s="56" t="n">
        <v>0</v>
      </c>
      <c r="G25" s="56" t="n">
        <v>0</v>
      </c>
      <c r="H25" s="57" t="n">
        <v>0</v>
      </c>
      <c r="I25" s="19">
        <f>IF(D25="","",D25*H25)</f>
        <v/>
      </c>
      <c r="J25" s="19">
        <f>IF(D25="","",IF(G25=0,0,D25/G25))</f>
        <v/>
      </c>
      <c r="K25" s="21">
        <f>IF(D25="","",IF(SUMIFS($D$5:$D$1000,$A$5:$A$1000,A25)=0,0,D25/SUMIFS($D$5:$D$1000,$A$5:$A$1000,A25)))</f>
        <v/>
      </c>
      <c r="L25" s="21">
        <f>IF(D25="","",IF(E25=0,0,F25/E25))</f>
        <v/>
      </c>
      <c r="M25" s="19">
        <f>IF(D25="","",IF(E25=0,0,D25/E25*1000))</f>
        <v/>
      </c>
    </row>
    <row r="26">
      <c r="A26" s="40" t="n">
        <v>46235</v>
      </c>
      <c r="B26" s="32" t="inlineStr">
        <is>
          <t>25-34</t>
        </is>
      </c>
      <c r="C26" s="32" t="inlineStr">
        <is>
          <t>Masculino</t>
        </is>
      </c>
      <c r="D26" s="55" t="n">
        <v>14171.73</v>
      </c>
      <c r="E26" s="56" t="n">
        <v>1285747</v>
      </c>
      <c r="F26" s="56" t="n">
        <v>26287</v>
      </c>
      <c r="G26" s="56" t="n">
        <v>545</v>
      </c>
      <c r="H26" s="57" t="n">
        <v>3.515687</v>
      </c>
      <c r="I26" s="19">
        <f>IF(D26="","",D26*H26)</f>
        <v/>
      </c>
      <c r="J26" s="19">
        <f>IF(D26="","",IF(G26=0,0,D26/G26))</f>
        <v/>
      </c>
      <c r="K26" s="21">
        <f>IF(D26="","",IF(SUMIFS($D$5:$D$1000,$A$5:$A$1000,A26)=0,0,D26/SUMIFS($D$5:$D$1000,$A$5:$A$1000,A26)))</f>
        <v/>
      </c>
      <c r="L26" s="21">
        <f>IF(D26="","",IF(E26=0,0,F26/E26))</f>
        <v/>
      </c>
      <c r="M26" s="19">
        <f>IF(D26="","",IF(E26=0,0,D26/E26*1000))</f>
        <v/>
      </c>
    </row>
    <row r="27">
      <c r="A27" s="40" t="n">
        <v>46235</v>
      </c>
      <c r="B27" s="32" t="inlineStr">
        <is>
          <t>18-24</t>
        </is>
      </c>
      <c r="C27" s="32" t="inlineStr">
        <is>
          <t>Masculino</t>
        </is>
      </c>
      <c r="D27" s="55" t="n">
        <v>10596.12</v>
      </c>
      <c r="E27" s="56" t="n">
        <v>1936672</v>
      </c>
      <c r="F27" s="56" t="n">
        <v>26942</v>
      </c>
      <c r="G27" s="56" t="n">
        <v>497</v>
      </c>
      <c r="H27" s="57" t="n">
        <v>2.349751</v>
      </c>
      <c r="I27" s="19">
        <f>IF(D27="","",D27*H27)</f>
        <v/>
      </c>
      <c r="J27" s="19">
        <f>IF(D27="","",IF(G27=0,0,D27/G27))</f>
        <v/>
      </c>
      <c r="K27" s="21">
        <f>IF(D27="","",IF(SUMIFS($D$5:$D$1000,$A$5:$A$1000,A27)=0,0,D27/SUMIFS($D$5:$D$1000,$A$5:$A$1000,A27)))</f>
        <v/>
      </c>
      <c r="L27" s="21">
        <f>IF(D27="","",IF(E27=0,0,F27/E27))</f>
        <v/>
      </c>
      <c r="M27" s="19">
        <f>IF(D27="","",IF(E27=0,0,D27/E27*1000))</f>
        <v/>
      </c>
    </row>
    <row r="28">
      <c r="A28" s="40" t="n">
        <v>46235</v>
      </c>
      <c r="B28" s="32" t="inlineStr">
        <is>
          <t>35-44</t>
        </is>
      </c>
      <c r="C28" s="32" t="inlineStr">
        <is>
          <t>Masculino</t>
        </is>
      </c>
      <c r="D28" s="55" t="n">
        <v>3226.84</v>
      </c>
      <c r="E28" s="56" t="n">
        <v>232861</v>
      </c>
      <c r="F28" s="56" t="n">
        <v>5790</v>
      </c>
      <c r="G28" s="56" t="n">
        <v>77</v>
      </c>
      <c r="H28" s="57" t="n">
        <v>2.767339</v>
      </c>
      <c r="I28" s="19">
        <f>IF(D28="","",D28*H28)</f>
        <v/>
      </c>
      <c r="J28" s="19">
        <f>IF(D28="","",IF(G28=0,0,D28/G28))</f>
        <v/>
      </c>
      <c r="K28" s="21">
        <f>IF(D28="","",IF(SUMIFS($D$5:$D$1000,$A$5:$A$1000,A28)=0,0,D28/SUMIFS($D$5:$D$1000,$A$5:$A$1000,A28)))</f>
        <v/>
      </c>
      <c r="L28" s="21">
        <f>IF(D28="","",IF(E28=0,0,F28/E28))</f>
        <v/>
      </c>
      <c r="M28" s="19">
        <f>IF(D28="","",IF(E28=0,0,D28/E28*1000))</f>
        <v/>
      </c>
    </row>
    <row r="29">
      <c r="A29" s="40" t="n">
        <v>46235</v>
      </c>
      <c r="B29" s="32" t="inlineStr">
        <is>
          <t>25-34</t>
        </is>
      </c>
      <c r="C29" s="32" t="inlineStr">
        <is>
          <t>Feminino</t>
        </is>
      </c>
      <c r="D29" s="55" t="n">
        <v>2975.34</v>
      </c>
      <c r="E29" s="56" t="n">
        <v>308642</v>
      </c>
      <c r="F29" s="56" t="n">
        <v>8661</v>
      </c>
      <c r="G29" s="56" t="n">
        <v>78</v>
      </c>
      <c r="H29" s="57" t="n">
        <v>2.135591</v>
      </c>
      <c r="I29" s="19">
        <f>IF(D29="","",D29*H29)</f>
        <v/>
      </c>
      <c r="J29" s="19">
        <f>IF(D29="","",IF(G29=0,0,D29/G29))</f>
        <v/>
      </c>
      <c r="K29" s="21">
        <f>IF(D29="","",IF(SUMIFS($D$5:$D$1000,$A$5:$A$1000,A29)=0,0,D29/SUMIFS($D$5:$D$1000,$A$5:$A$1000,A29)))</f>
        <v/>
      </c>
      <c r="L29" s="21">
        <f>IF(D29="","",IF(E29=0,0,F29/E29))</f>
        <v/>
      </c>
      <c r="M29" s="19">
        <f>IF(D29="","",IF(E29=0,0,D29/E29*1000))</f>
        <v/>
      </c>
    </row>
    <row r="30">
      <c r="A30" s="40" t="n">
        <v>46235</v>
      </c>
      <c r="B30" s="32" t="inlineStr">
        <is>
          <t>18-24</t>
        </is>
      </c>
      <c r="C30" s="32" t="inlineStr">
        <is>
          <t>Feminino</t>
        </is>
      </c>
      <c r="D30" s="55" t="n">
        <v>2652.01</v>
      </c>
      <c r="E30" s="56" t="n">
        <v>728172</v>
      </c>
      <c r="F30" s="56" t="n">
        <v>10172</v>
      </c>
      <c r="G30" s="56" t="n">
        <v>91</v>
      </c>
      <c r="H30" s="57" t="n">
        <v>2.079947</v>
      </c>
      <c r="I30" s="19">
        <f>IF(D30="","",D30*H30)</f>
        <v/>
      </c>
      <c r="J30" s="19">
        <f>IF(D30="","",IF(G30=0,0,D30/G30))</f>
        <v/>
      </c>
      <c r="K30" s="21">
        <f>IF(D30="","",IF(SUMIFS($D$5:$D$1000,$A$5:$A$1000,A30)=0,0,D30/SUMIFS($D$5:$D$1000,$A$5:$A$1000,A30)))</f>
        <v/>
      </c>
      <c r="L30" s="21">
        <f>IF(D30="","",IF(E30=0,0,F30/E30))</f>
        <v/>
      </c>
      <c r="M30" s="19">
        <f>IF(D30="","",IF(E30=0,0,D30/E30*1000))</f>
        <v/>
      </c>
    </row>
    <row r="31">
      <c r="A31" s="40" t="n">
        <v>46235</v>
      </c>
      <c r="B31" s="32" t="inlineStr">
        <is>
          <t>45-54</t>
        </is>
      </c>
      <c r="C31" s="32" t="inlineStr">
        <is>
          <t>Masculino</t>
        </is>
      </c>
      <c r="D31" s="55" t="n">
        <v>878.0599999999999</v>
      </c>
      <c r="E31" s="56" t="n">
        <v>82887</v>
      </c>
      <c r="F31" s="56" t="n">
        <v>1861</v>
      </c>
      <c r="G31" s="56" t="n">
        <v>19</v>
      </c>
      <c r="H31" s="57" t="n">
        <v>1.375612</v>
      </c>
      <c r="I31" s="19">
        <f>IF(D31="","",D31*H31)</f>
        <v/>
      </c>
      <c r="J31" s="19">
        <f>IF(D31="","",IF(G31=0,0,D31/G31))</f>
        <v/>
      </c>
      <c r="K31" s="21">
        <f>IF(D31="","",IF(SUMIFS($D$5:$D$1000,$A$5:$A$1000,A31)=0,0,D31/SUMIFS($D$5:$D$1000,$A$5:$A$1000,A31)))</f>
        <v/>
      </c>
      <c r="L31" s="21">
        <f>IF(D31="","",IF(E31=0,0,F31/E31))</f>
        <v/>
      </c>
      <c r="M31" s="19">
        <f>IF(D31="","",IF(E31=0,0,D31/E31*1000))</f>
        <v/>
      </c>
    </row>
    <row r="32">
      <c r="A32" s="40" t="n">
        <v>46235</v>
      </c>
      <c r="B32" s="32" t="inlineStr">
        <is>
          <t>65+</t>
        </is>
      </c>
      <c r="C32" s="32" t="inlineStr">
        <is>
          <t>Feminino</t>
        </is>
      </c>
      <c r="D32" s="55" t="n">
        <v>806.63</v>
      </c>
      <c r="E32" s="56" t="n">
        <v>124199</v>
      </c>
      <c r="F32" s="56" t="n">
        <v>6022</v>
      </c>
      <c r="G32" s="56" t="n">
        <v>2</v>
      </c>
      <c r="H32" s="57" t="n">
        <v>0</v>
      </c>
      <c r="I32" s="19">
        <f>IF(D32="","",D32*H32)</f>
        <v/>
      </c>
      <c r="J32" s="19">
        <f>IF(D32="","",IF(G32=0,0,D32/G32))</f>
        <v/>
      </c>
      <c r="K32" s="21">
        <f>IF(D32="","",IF(SUMIFS($D$5:$D$1000,$A$5:$A$1000,A32)=0,0,D32/SUMIFS($D$5:$D$1000,$A$5:$A$1000,A32)))</f>
        <v/>
      </c>
      <c r="L32" s="21">
        <f>IF(D32="","",IF(E32=0,0,F32/E32))</f>
        <v/>
      </c>
      <c r="M32" s="19">
        <f>IF(D32="","",IF(E32=0,0,D32/E32*1000))</f>
        <v/>
      </c>
    </row>
    <row r="33">
      <c r="A33" s="40" t="n">
        <v>46235</v>
      </c>
      <c r="B33" s="32" t="inlineStr">
        <is>
          <t>35-44</t>
        </is>
      </c>
      <c r="C33" s="32" t="inlineStr">
        <is>
          <t>Feminino</t>
        </is>
      </c>
      <c r="D33" s="55" t="n">
        <v>759.28</v>
      </c>
      <c r="E33" s="56" t="n">
        <v>81517</v>
      </c>
      <c r="F33" s="56" t="n">
        <v>3202</v>
      </c>
      <c r="G33" s="56" t="n">
        <v>12</v>
      </c>
      <c r="H33" s="57" t="n">
        <v>3.099318</v>
      </c>
      <c r="I33" s="19">
        <f>IF(D33="","",D33*H33)</f>
        <v/>
      </c>
      <c r="J33" s="19">
        <f>IF(D33="","",IF(G33=0,0,D33/G33))</f>
        <v/>
      </c>
      <c r="K33" s="21">
        <f>IF(D33="","",IF(SUMIFS($D$5:$D$1000,$A$5:$A$1000,A33)=0,0,D33/SUMIFS($D$5:$D$1000,$A$5:$A$1000,A33)))</f>
        <v/>
      </c>
      <c r="L33" s="21">
        <f>IF(D33="","",IF(E33=0,0,F33/E33))</f>
        <v/>
      </c>
      <c r="M33" s="19">
        <f>IF(D33="","",IF(E33=0,0,D33/E33*1000))</f>
        <v/>
      </c>
    </row>
    <row r="34">
      <c r="A34" s="40" t="n">
        <v>46235</v>
      </c>
      <c r="B34" s="32" t="inlineStr">
        <is>
          <t>45-54</t>
        </is>
      </c>
      <c r="C34" s="32" t="inlineStr">
        <is>
          <t>Feminino</t>
        </is>
      </c>
      <c r="D34" s="55" t="n">
        <v>454.9</v>
      </c>
      <c r="E34" s="56" t="n">
        <v>59035</v>
      </c>
      <c r="F34" s="56" t="n">
        <v>2731</v>
      </c>
      <c r="G34" s="56" t="n">
        <v>9</v>
      </c>
      <c r="H34" s="57" t="n">
        <v>2.570125</v>
      </c>
      <c r="I34" s="19">
        <f>IF(D34="","",D34*H34)</f>
        <v/>
      </c>
      <c r="J34" s="19">
        <f>IF(D34="","",IF(G34=0,0,D34/G34))</f>
        <v/>
      </c>
      <c r="K34" s="21">
        <f>IF(D34="","",IF(SUMIFS($D$5:$D$1000,$A$5:$A$1000,A34)=0,0,D34/SUMIFS($D$5:$D$1000,$A$5:$A$1000,A34)))</f>
        <v/>
      </c>
      <c r="L34" s="21">
        <f>IF(D34="","",IF(E34=0,0,F34/E34))</f>
        <v/>
      </c>
      <c r="M34" s="19">
        <f>IF(D34="","",IF(E34=0,0,D34/E34*1000))</f>
        <v/>
      </c>
    </row>
    <row r="35">
      <c r="A35" s="40" t="n">
        <v>46235</v>
      </c>
      <c r="B35" s="32" t="inlineStr">
        <is>
          <t>55-64</t>
        </is>
      </c>
      <c r="C35" s="32" t="inlineStr">
        <is>
          <t>Feminino</t>
        </is>
      </c>
      <c r="D35" s="55" t="n">
        <v>323.47</v>
      </c>
      <c r="E35" s="56" t="n">
        <v>42322</v>
      </c>
      <c r="F35" s="56" t="n">
        <v>2317</v>
      </c>
      <c r="G35" s="56" t="n">
        <v>2</v>
      </c>
      <c r="H35" s="57" t="n">
        <v>1.019569</v>
      </c>
      <c r="I35" s="19">
        <f>IF(D35="","",D35*H35)</f>
        <v/>
      </c>
      <c r="J35" s="19">
        <f>IF(D35="","",IF(G35=0,0,D35/G35))</f>
        <v/>
      </c>
      <c r="K35" s="21">
        <f>IF(D35="","",IF(SUMIFS($D$5:$D$1000,$A$5:$A$1000,A35)=0,0,D35/SUMIFS($D$5:$D$1000,$A$5:$A$1000,A35)))</f>
        <v/>
      </c>
      <c r="L35" s="21">
        <f>IF(D35="","",IF(E35=0,0,F35/E35))</f>
        <v/>
      </c>
      <c r="M35" s="19">
        <f>IF(D35="","",IF(E35=0,0,D35/E35*1000))</f>
        <v/>
      </c>
    </row>
    <row r="36">
      <c r="A36" s="40" t="n">
        <v>46235</v>
      </c>
      <c r="B36" s="32" t="inlineStr">
        <is>
          <t>55-64</t>
        </is>
      </c>
      <c r="C36" s="32" t="inlineStr">
        <is>
          <t>Masculino</t>
        </is>
      </c>
      <c r="D36" s="55" t="n">
        <v>307.84</v>
      </c>
      <c r="E36" s="56" t="n">
        <v>29322</v>
      </c>
      <c r="F36" s="56" t="n">
        <v>936</v>
      </c>
      <c r="G36" s="56" t="n">
        <v>5</v>
      </c>
      <c r="H36" s="57" t="n">
        <v>5.665443</v>
      </c>
      <c r="I36" s="19">
        <f>IF(D36="","",D36*H36)</f>
        <v/>
      </c>
      <c r="J36" s="19">
        <f>IF(D36="","",IF(G36=0,0,D36/G36))</f>
        <v/>
      </c>
      <c r="K36" s="21">
        <f>IF(D36="","",IF(SUMIFS($D$5:$D$1000,$A$5:$A$1000,A36)=0,0,D36/SUMIFS($D$5:$D$1000,$A$5:$A$1000,A36)))</f>
        <v/>
      </c>
      <c r="L36" s="21">
        <f>IF(D36="","",IF(E36=0,0,F36/E36))</f>
        <v/>
      </c>
      <c r="M36" s="19">
        <f>IF(D36="","",IF(E36=0,0,D36/E36*1000))</f>
        <v/>
      </c>
    </row>
    <row r="37">
      <c r="A37" s="40" t="n">
        <v>46235</v>
      </c>
      <c r="B37" s="32" t="inlineStr">
        <is>
          <t>65+</t>
        </is>
      </c>
      <c r="C37" s="32" t="inlineStr">
        <is>
          <t>Masculino</t>
        </is>
      </c>
      <c r="D37" s="55" t="n">
        <v>276.72</v>
      </c>
      <c r="E37" s="56" t="n">
        <v>49920</v>
      </c>
      <c r="F37" s="56" t="n">
        <v>1407</v>
      </c>
      <c r="G37" s="56" t="n">
        <v>4</v>
      </c>
      <c r="H37" s="57" t="n">
        <v>0</v>
      </c>
      <c r="I37" s="19">
        <f>IF(D37="","",D37*H37)</f>
        <v/>
      </c>
      <c r="J37" s="19">
        <f>IF(D37="","",IF(G37=0,0,D37/G37))</f>
        <v/>
      </c>
      <c r="K37" s="21">
        <f>IF(D37="","",IF(SUMIFS($D$5:$D$1000,$A$5:$A$1000,A37)=0,0,D37/SUMIFS($D$5:$D$1000,$A$5:$A$1000,A37)))</f>
        <v/>
      </c>
      <c r="L37" s="21">
        <f>IF(D37="","",IF(E37=0,0,F37/E37))</f>
        <v/>
      </c>
      <c r="M37" s="19">
        <f>IF(D37="","",IF(E37=0,0,D37/E37*1000))</f>
        <v/>
      </c>
    </row>
    <row r="38">
      <c r="A38" s="40" t="n">
        <v>46235</v>
      </c>
      <c r="B38" s="32" t="inlineStr">
        <is>
          <t>25-34</t>
        </is>
      </c>
      <c r="C38" s="32" t="inlineStr">
        <is>
          <t>Desconhecido</t>
        </is>
      </c>
      <c r="D38" s="55" t="n">
        <v>188.6</v>
      </c>
      <c r="E38" s="56" t="n">
        <v>14740</v>
      </c>
      <c r="F38" s="56" t="n">
        <v>330</v>
      </c>
      <c r="G38" s="56" t="n">
        <v>9</v>
      </c>
      <c r="H38" s="57" t="n">
        <v>1.457635</v>
      </c>
      <c r="I38" s="19">
        <f>IF(D38="","",D38*H38)</f>
        <v/>
      </c>
      <c r="J38" s="19">
        <f>IF(D38="","",IF(G38=0,0,D38/G38))</f>
        <v/>
      </c>
      <c r="K38" s="21">
        <f>IF(D38="","",IF(SUMIFS($D$5:$D$1000,$A$5:$A$1000,A38)=0,0,D38/SUMIFS($D$5:$D$1000,$A$5:$A$1000,A38)))</f>
        <v/>
      </c>
      <c r="L38" s="21">
        <f>IF(D38="","",IF(E38=0,0,F38/E38))</f>
        <v/>
      </c>
      <c r="M38" s="19">
        <f>IF(D38="","",IF(E38=0,0,D38/E38*1000))</f>
        <v/>
      </c>
    </row>
    <row r="39">
      <c r="A39" s="40" t="n">
        <v>46235</v>
      </c>
      <c r="B39" s="32" t="inlineStr">
        <is>
          <t>18-24</t>
        </is>
      </c>
      <c r="C39" s="32" t="inlineStr">
        <is>
          <t>Desconhecido</t>
        </is>
      </c>
      <c r="D39" s="55" t="n">
        <v>157.43</v>
      </c>
      <c r="E39" s="56" t="n">
        <v>23597</v>
      </c>
      <c r="F39" s="56" t="n">
        <v>331</v>
      </c>
      <c r="G39" s="56" t="n">
        <v>8</v>
      </c>
      <c r="H39" s="57" t="n">
        <v>2.631836</v>
      </c>
      <c r="I39" s="19">
        <f>IF(D39="","",D39*H39)</f>
        <v/>
      </c>
      <c r="J39" s="19">
        <f>IF(D39="","",IF(G39=0,0,D39/G39))</f>
        <v/>
      </c>
      <c r="K39" s="21">
        <f>IF(D39="","",IF(SUMIFS($D$5:$D$1000,$A$5:$A$1000,A39)=0,0,D39/SUMIFS($D$5:$D$1000,$A$5:$A$1000,A39)))</f>
        <v/>
      </c>
      <c r="L39" s="21">
        <f>IF(D39="","",IF(E39=0,0,F39/E39))</f>
        <v/>
      </c>
      <c r="M39" s="19">
        <f>IF(D39="","",IF(E39=0,0,D39/E39*1000))</f>
        <v/>
      </c>
    </row>
    <row r="40">
      <c r="A40" s="40" t="n">
        <v>46235</v>
      </c>
      <c r="B40" s="32" t="inlineStr">
        <is>
          <t>35-44</t>
        </is>
      </c>
      <c r="C40" s="32" t="inlineStr">
        <is>
          <t>Desconhecido</t>
        </is>
      </c>
      <c r="D40" s="55" t="n">
        <v>49.4</v>
      </c>
      <c r="E40" s="56" t="n">
        <v>2512</v>
      </c>
      <c r="F40" s="56" t="n">
        <v>55</v>
      </c>
      <c r="G40" s="56" t="n">
        <v>1</v>
      </c>
      <c r="H40" s="57" t="n">
        <v>0</v>
      </c>
      <c r="I40" s="19">
        <f>IF(D40="","",D40*H40)</f>
        <v/>
      </c>
      <c r="J40" s="19">
        <f>IF(D40="","",IF(G40=0,0,D40/G40))</f>
        <v/>
      </c>
      <c r="K40" s="21">
        <f>IF(D40="","",IF(SUMIFS($D$5:$D$1000,$A$5:$A$1000,A40)=0,0,D40/SUMIFS($D$5:$D$1000,$A$5:$A$1000,A40)))</f>
        <v/>
      </c>
      <c r="L40" s="21">
        <f>IF(D40="","",IF(E40=0,0,F40/E40))</f>
        <v/>
      </c>
      <c r="M40" s="19">
        <f>IF(D40="","",IF(E40=0,0,D40/E40*1000))</f>
        <v/>
      </c>
    </row>
    <row r="41">
      <c r="A41" s="40" t="n">
        <v>46235</v>
      </c>
      <c r="B41" s="32" t="inlineStr">
        <is>
          <t>45-54</t>
        </is>
      </c>
      <c r="C41" s="32" t="inlineStr">
        <is>
          <t>Desconhecido</t>
        </is>
      </c>
      <c r="D41" s="55" t="n">
        <v>8.800000000000001</v>
      </c>
      <c r="E41" s="56" t="n">
        <v>644</v>
      </c>
      <c r="F41" s="56" t="n">
        <v>17</v>
      </c>
      <c r="G41" s="56" t="n">
        <v>0</v>
      </c>
      <c r="H41" s="57" t="n">
        <v>0</v>
      </c>
      <c r="I41" s="19">
        <f>IF(D41="","",D41*H41)</f>
        <v/>
      </c>
      <c r="J41" s="19">
        <f>IF(D41="","",IF(G41=0,0,D41/G41))</f>
        <v/>
      </c>
      <c r="K41" s="21">
        <f>IF(D41="","",IF(SUMIFS($D$5:$D$1000,$A$5:$A$1000,A41)=0,0,D41/SUMIFS($D$5:$D$1000,$A$5:$A$1000,A41)))</f>
        <v/>
      </c>
      <c r="L41" s="21">
        <f>IF(D41="","",IF(E41=0,0,F41/E41))</f>
        <v/>
      </c>
      <c r="M41" s="19">
        <f>IF(D41="","",IF(E41=0,0,D41/E41*1000))</f>
        <v/>
      </c>
    </row>
    <row r="42">
      <c r="A42" s="40" t="n">
        <v>46235</v>
      </c>
      <c r="B42" s="32" t="inlineStr">
        <is>
          <t>65+</t>
        </is>
      </c>
      <c r="C42" s="32" t="inlineStr">
        <is>
          <t>Desconhecido</t>
        </is>
      </c>
      <c r="D42" s="55" t="n">
        <v>4.38</v>
      </c>
      <c r="E42" s="56" t="n">
        <v>386</v>
      </c>
      <c r="F42" s="56" t="n">
        <v>29</v>
      </c>
      <c r="G42" s="56" t="n">
        <v>0</v>
      </c>
      <c r="H42" s="57" t="n">
        <v>0</v>
      </c>
      <c r="I42" s="19">
        <f>IF(D42="","",D42*H42)</f>
        <v/>
      </c>
      <c r="J42" s="19">
        <f>IF(D42="","",IF(G42=0,0,D42/G42))</f>
        <v/>
      </c>
      <c r="K42" s="21">
        <f>IF(D42="","",IF(SUMIFS($D$5:$D$1000,$A$5:$A$1000,A42)=0,0,D42/SUMIFS($D$5:$D$1000,$A$5:$A$1000,A42)))</f>
        <v/>
      </c>
      <c r="L42" s="21">
        <f>IF(D42="","",IF(E42=0,0,F42/E42))</f>
        <v/>
      </c>
      <c r="M42" s="19">
        <f>IF(D42="","",IF(E42=0,0,D42/E42*1000))</f>
        <v/>
      </c>
    </row>
    <row r="43">
      <c r="A43" s="40" t="n">
        <v>46235</v>
      </c>
      <c r="B43" s="32" t="inlineStr">
        <is>
          <t>Desconhecida</t>
        </is>
      </c>
      <c r="C43" s="32" t="inlineStr">
        <is>
          <t>Masculino</t>
        </is>
      </c>
      <c r="D43" s="55" t="n">
        <v>2.39</v>
      </c>
      <c r="E43" s="56" t="n">
        <v>276</v>
      </c>
      <c r="F43" s="56" t="n">
        <v>2</v>
      </c>
      <c r="G43" s="56" t="n">
        <v>0</v>
      </c>
      <c r="H43" s="57" t="n">
        <v>0</v>
      </c>
      <c r="I43" s="19">
        <f>IF(D43="","",D43*H43)</f>
        <v/>
      </c>
      <c r="J43" s="19">
        <f>IF(D43="","",IF(G43=0,0,D43/G43))</f>
        <v/>
      </c>
      <c r="K43" s="21">
        <f>IF(D43="","",IF(SUMIFS($D$5:$D$1000,$A$5:$A$1000,A43)=0,0,D43/SUMIFS($D$5:$D$1000,$A$5:$A$1000,A43)))</f>
        <v/>
      </c>
      <c r="L43" s="21">
        <f>IF(D43="","",IF(E43=0,0,F43/E43))</f>
        <v/>
      </c>
      <c r="M43" s="19">
        <f>IF(D43="","",IF(E43=0,0,D43/E43*1000))</f>
        <v/>
      </c>
    </row>
    <row r="44">
      <c r="A44" s="40" t="n">
        <v>46235</v>
      </c>
      <c r="B44" s="32" t="inlineStr">
        <is>
          <t>55-64</t>
        </is>
      </c>
      <c r="C44" s="32" t="inlineStr">
        <is>
          <t>Desconhecido</t>
        </is>
      </c>
      <c r="D44" s="55" t="n">
        <v>1.67</v>
      </c>
      <c r="E44" s="56" t="n">
        <v>161</v>
      </c>
      <c r="F44" s="56" t="n">
        <v>4</v>
      </c>
      <c r="G44" s="56" t="n">
        <v>0</v>
      </c>
      <c r="H44" s="57" t="n">
        <v>0</v>
      </c>
      <c r="I44" s="19">
        <f>IF(D44="","",D44*H44)</f>
        <v/>
      </c>
      <c r="J44" s="19">
        <f>IF(D44="","",IF(G44=0,0,D44/G44))</f>
        <v/>
      </c>
      <c r="K44" s="21">
        <f>IF(D44="","",IF(SUMIFS($D$5:$D$1000,$A$5:$A$1000,A44)=0,0,D44/SUMIFS($D$5:$D$1000,$A$5:$A$1000,A44)))</f>
        <v/>
      </c>
      <c r="L44" s="21">
        <f>IF(D44="","",IF(E44=0,0,F44/E44))</f>
        <v/>
      </c>
      <c r="M44" s="19">
        <f>IF(D44="","",IF(E44=0,0,D44/E44*1000))</f>
        <v/>
      </c>
    </row>
    <row r="45">
      <c r="A45" s="40" t="n">
        <v>46235</v>
      </c>
      <c r="B45" s="32" t="inlineStr">
        <is>
          <t>Desconhecida</t>
        </is>
      </c>
      <c r="C45" s="32" t="inlineStr">
        <is>
          <t>Feminino</t>
        </is>
      </c>
      <c r="D45" s="55" t="n">
        <v>0.55</v>
      </c>
      <c r="E45" s="56" t="n">
        <v>94</v>
      </c>
      <c r="F45" s="56" t="n">
        <v>3</v>
      </c>
      <c r="G45" s="56" t="n">
        <v>0</v>
      </c>
      <c r="H45" s="57" t="n">
        <v>0</v>
      </c>
      <c r="I45" s="19">
        <f>IF(D45="","",D45*H45)</f>
        <v/>
      </c>
      <c r="J45" s="19">
        <f>IF(D45="","",IF(G45=0,0,D45/G45))</f>
        <v/>
      </c>
      <c r="K45" s="21">
        <f>IF(D45="","",IF(SUMIFS($D$5:$D$1000,$A$5:$A$1000,A45)=0,0,D45/SUMIFS($D$5:$D$1000,$A$5:$A$1000,A45)))</f>
        <v/>
      </c>
      <c r="L45" s="21">
        <f>IF(D45="","",IF(E45=0,0,F45/E45))</f>
        <v/>
      </c>
      <c r="M45" s="19">
        <f>IF(D45="","",IF(E45=0,0,D45/E45*1000))</f>
        <v/>
      </c>
    </row>
    <row r="46">
      <c r="A46" s="40" t="n">
        <v>46235</v>
      </c>
      <c r="B46" s="32" t="inlineStr">
        <is>
          <t>Desconhecida</t>
        </is>
      </c>
      <c r="C46" s="32" t="inlineStr">
        <is>
          <t>Desconhecido</t>
        </is>
      </c>
      <c r="D46" s="55" t="n">
        <v>0.06</v>
      </c>
      <c r="E46" s="56" t="n">
        <v>7</v>
      </c>
      <c r="F46" s="56" t="n">
        <v>0</v>
      </c>
      <c r="G46" s="56" t="n">
        <v>0</v>
      </c>
      <c r="H46" s="57" t="n">
        <v>0</v>
      </c>
      <c r="I46" s="19">
        <f>IF(D46="","",D46*H46)</f>
        <v/>
      </c>
      <c r="J46" s="19">
        <f>IF(D46="","",IF(G46=0,0,D46/G46))</f>
        <v/>
      </c>
      <c r="K46" s="21">
        <f>IF(D46="","",IF(SUMIFS($D$5:$D$1000,$A$5:$A$1000,A46)=0,0,D46/SUMIFS($D$5:$D$1000,$A$5:$A$1000,A46)))</f>
        <v/>
      </c>
      <c r="L46" s="21">
        <f>IF(D46="","",IF(E46=0,0,F46/E46))</f>
        <v/>
      </c>
      <c r="M46" s="19">
        <f>IF(D46="","",IF(E46=0,0,D46/E46*1000))</f>
        <v/>
      </c>
    </row>
    <row r="47">
      <c r="A47" s="40" t="n">
        <v>46266</v>
      </c>
      <c r="B47" s="32" t="inlineStr">
        <is>
          <t>25-34</t>
        </is>
      </c>
      <c r="C47" s="32" t="inlineStr">
        <is>
          <t>Masculino</t>
        </is>
      </c>
      <c r="D47" s="55" t="n">
        <v>9929.6</v>
      </c>
      <c r="E47" s="56" t="n">
        <v>639705</v>
      </c>
      <c r="F47" s="56" t="n">
        <v>15668</v>
      </c>
      <c r="G47" s="56" t="n">
        <v>326</v>
      </c>
      <c r="H47" s="57" t="n">
        <v>7.531164</v>
      </c>
      <c r="I47" s="19">
        <f>IF(D47="","",D47*H47)</f>
        <v/>
      </c>
      <c r="J47" s="19">
        <f>IF(D47="","",IF(G47=0,0,D47/G47))</f>
        <v/>
      </c>
      <c r="K47" s="21">
        <f>IF(D47="","",IF(SUMIFS($D$5:$D$1000,$A$5:$A$1000,A47)=0,0,D47/SUMIFS($D$5:$D$1000,$A$5:$A$1000,A47)))</f>
        <v/>
      </c>
      <c r="L47" s="21">
        <f>IF(D47="","",IF(E47=0,0,F47/E47))</f>
        <v/>
      </c>
      <c r="M47" s="19">
        <f>IF(D47="","",IF(E47=0,0,D47/E47*1000))</f>
        <v/>
      </c>
    </row>
    <row r="48">
      <c r="A48" s="40" t="n">
        <v>46266</v>
      </c>
      <c r="B48" s="32" t="inlineStr">
        <is>
          <t>18-24</t>
        </is>
      </c>
      <c r="C48" s="32" t="inlineStr">
        <is>
          <t>Masculino</t>
        </is>
      </c>
      <c r="D48" s="55" t="n">
        <v>5429.89</v>
      </c>
      <c r="E48" s="56" t="n">
        <v>438311</v>
      </c>
      <c r="F48" s="56" t="n">
        <v>9523</v>
      </c>
      <c r="G48" s="56" t="n">
        <v>216</v>
      </c>
      <c r="H48" s="57" t="n">
        <v>8.240027</v>
      </c>
      <c r="I48" s="19">
        <f>IF(D48="","",D48*H48)</f>
        <v/>
      </c>
      <c r="J48" s="19">
        <f>IF(D48="","",IF(G48=0,0,D48/G48))</f>
        <v/>
      </c>
      <c r="K48" s="21">
        <f>IF(D48="","",IF(SUMIFS($D$5:$D$1000,$A$5:$A$1000,A48)=0,0,D48/SUMIFS($D$5:$D$1000,$A$5:$A$1000,A48)))</f>
        <v/>
      </c>
      <c r="L48" s="21">
        <f>IF(D48="","",IF(E48=0,0,F48/E48))</f>
        <v/>
      </c>
      <c r="M48" s="19">
        <f>IF(D48="","",IF(E48=0,0,D48/E48*1000))</f>
        <v/>
      </c>
    </row>
    <row r="49">
      <c r="A49" s="40" t="n">
        <v>46266</v>
      </c>
      <c r="B49" s="32" t="inlineStr">
        <is>
          <t>25-34</t>
        </is>
      </c>
      <c r="C49" s="32" t="inlineStr">
        <is>
          <t>Feminino</t>
        </is>
      </c>
      <c r="D49" s="55" t="n">
        <v>2811.33</v>
      </c>
      <c r="E49" s="56" t="n">
        <v>209314</v>
      </c>
      <c r="F49" s="56" t="n">
        <v>8947</v>
      </c>
      <c r="G49" s="56" t="n">
        <v>85</v>
      </c>
      <c r="H49" s="57" t="n">
        <v>4.001302</v>
      </c>
      <c r="I49" s="19">
        <f>IF(D49="","",D49*H49)</f>
        <v/>
      </c>
      <c r="J49" s="19">
        <f>IF(D49="","",IF(G49=0,0,D49/G49))</f>
        <v/>
      </c>
      <c r="K49" s="21">
        <f>IF(D49="","",IF(SUMIFS($D$5:$D$1000,$A$5:$A$1000,A49)=0,0,D49/SUMIFS($D$5:$D$1000,$A$5:$A$1000,A49)))</f>
        <v/>
      </c>
      <c r="L49" s="21">
        <f>IF(D49="","",IF(E49=0,0,F49/E49))</f>
        <v/>
      </c>
      <c r="M49" s="19">
        <f>IF(D49="","",IF(E49=0,0,D49/E49*1000))</f>
        <v/>
      </c>
    </row>
    <row r="50">
      <c r="A50" s="40" t="n">
        <v>46266</v>
      </c>
      <c r="B50" s="32" t="inlineStr">
        <is>
          <t>35-44</t>
        </is>
      </c>
      <c r="C50" s="32" t="inlineStr">
        <is>
          <t>Masculino</t>
        </is>
      </c>
      <c r="D50" s="55" t="n">
        <v>2302.74</v>
      </c>
      <c r="E50" s="56" t="n">
        <v>112608</v>
      </c>
      <c r="F50" s="56" t="n">
        <v>4100</v>
      </c>
      <c r="G50" s="56" t="n">
        <v>75</v>
      </c>
      <c r="H50" s="57" t="n">
        <v>6.572605</v>
      </c>
      <c r="I50" s="19">
        <f>IF(D50="","",D50*H50)</f>
        <v/>
      </c>
      <c r="J50" s="19">
        <f>IF(D50="","",IF(G50=0,0,D50/G50))</f>
        <v/>
      </c>
      <c r="K50" s="21">
        <f>IF(D50="","",IF(SUMIFS($D$5:$D$1000,$A$5:$A$1000,A50)=0,0,D50/SUMIFS($D$5:$D$1000,$A$5:$A$1000,A50)))</f>
        <v/>
      </c>
      <c r="L50" s="21">
        <f>IF(D50="","",IF(E50=0,0,F50/E50))</f>
        <v/>
      </c>
      <c r="M50" s="19">
        <f>IF(D50="","",IF(E50=0,0,D50/E50*1000))</f>
        <v/>
      </c>
    </row>
    <row r="51">
      <c r="A51" s="40" t="n">
        <v>46266</v>
      </c>
      <c r="B51" s="32" t="inlineStr">
        <is>
          <t>18-24</t>
        </is>
      </c>
      <c r="C51" s="32" t="inlineStr">
        <is>
          <t>Feminino</t>
        </is>
      </c>
      <c r="D51" s="55" t="n">
        <v>1359.32</v>
      </c>
      <c r="E51" s="56" t="n">
        <v>148568</v>
      </c>
      <c r="F51" s="56" t="n">
        <v>5802</v>
      </c>
      <c r="G51" s="56" t="n">
        <v>42</v>
      </c>
      <c r="H51" s="57" t="n">
        <v>4.446002</v>
      </c>
      <c r="I51" s="19">
        <f>IF(D51="","",D51*H51)</f>
        <v/>
      </c>
      <c r="J51" s="19">
        <f>IF(D51="","",IF(G51=0,0,D51/G51))</f>
        <v/>
      </c>
      <c r="K51" s="21">
        <f>IF(D51="","",IF(SUMIFS($D$5:$D$1000,$A$5:$A$1000,A51)=0,0,D51/SUMIFS($D$5:$D$1000,$A$5:$A$1000,A51)))</f>
        <v/>
      </c>
      <c r="L51" s="21">
        <f>IF(D51="","",IF(E51=0,0,F51/E51))</f>
        <v/>
      </c>
      <c r="M51" s="19">
        <f>IF(D51="","",IF(E51=0,0,D51/E51*1000))</f>
        <v/>
      </c>
    </row>
    <row r="52">
      <c r="A52" s="40" t="n">
        <v>46266</v>
      </c>
      <c r="B52" s="32" t="inlineStr">
        <is>
          <t>35-44</t>
        </is>
      </c>
      <c r="C52" s="32" t="inlineStr">
        <is>
          <t>Feminino</t>
        </is>
      </c>
      <c r="D52" s="55" t="n">
        <v>762.3200000000001</v>
      </c>
      <c r="E52" s="56" t="n">
        <v>44678</v>
      </c>
      <c r="F52" s="56" t="n">
        <v>3448</v>
      </c>
      <c r="G52" s="56" t="n">
        <v>14</v>
      </c>
      <c r="H52" s="57" t="n">
        <v>4.229602</v>
      </c>
      <c r="I52" s="19">
        <f>IF(D52="","",D52*H52)</f>
        <v/>
      </c>
      <c r="J52" s="19">
        <f>IF(D52="","",IF(G52=0,0,D52/G52))</f>
        <v/>
      </c>
      <c r="K52" s="21">
        <f>IF(D52="","",IF(SUMIFS($D$5:$D$1000,$A$5:$A$1000,A52)=0,0,D52/SUMIFS($D$5:$D$1000,$A$5:$A$1000,A52)))</f>
        <v/>
      </c>
      <c r="L52" s="21">
        <f>IF(D52="","",IF(E52=0,0,F52/E52))</f>
        <v/>
      </c>
      <c r="M52" s="19">
        <f>IF(D52="","",IF(E52=0,0,D52/E52*1000))</f>
        <v/>
      </c>
    </row>
    <row r="53">
      <c r="A53" s="40" t="n">
        <v>46266</v>
      </c>
      <c r="B53" s="32" t="inlineStr">
        <is>
          <t>45-54</t>
        </is>
      </c>
      <c r="C53" s="32" t="inlineStr">
        <is>
          <t>Masculino</t>
        </is>
      </c>
      <c r="D53" s="55" t="n">
        <v>481.26</v>
      </c>
      <c r="E53" s="56" t="n">
        <v>22702</v>
      </c>
      <c r="F53" s="56" t="n">
        <v>1096</v>
      </c>
      <c r="G53" s="56" t="n">
        <v>10</v>
      </c>
      <c r="H53" s="57" t="n">
        <v>1.392948</v>
      </c>
      <c r="I53" s="19">
        <f>IF(D53="","",D53*H53)</f>
        <v/>
      </c>
      <c r="J53" s="19">
        <f>IF(D53="","",IF(G53=0,0,D53/G53))</f>
        <v/>
      </c>
      <c r="K53" s="21">
        <f>IF(D53="","",IF(SUMIFS($D$5:$D$1000,$A$5:$A$1000,A53)=0,0,D53/SUMIFS($D$5:$D$1000,$A$5:$A$1000,A53)))</f>
        <v/>
      </c>
      <c r="L53" s="21">
        <f>IF(D53="","",IF(E53=0,0,F53/E53))</f>
        <v/>
      </c>
      <c r="M53" s="19">
        <f>IF(D53="","",IF(E53=0,0,D53/E53*1000))</f>
        <v/>
      </c>
    </row>
    <row r="54">
      <c r="A54" s="40" t="n">
        <v>46266</v>
      </c>
      <c r="B54" s="32" t="inlineStr">
        <is>
          <t>45-54</t>
        </is>
      </c>
      <c r="C54" s="32" t="inlineStr">
        <is>
          <t>Feminino</t>
        </is>
      </c>
      <c r="D54" s="55" t="n">
        <v>295.86</v>
      </c>
      <c r="E54" s="56" t="n">
        <v>15965</v>
      </c>
      <c r="F54" s="56" t="n">
        <v>1521</v>
      </c>
      <c r="G54" s="56" t="n">
        <v>4</v>
      </c>
      <c r="H54" s="57" t="n">
        <v>4.507436</v>
      </c>
      <c r="I54" s="19">
        <f>IF(D54="","",D54*H54)</f>
        <v/>
      </c>
      <c r="J54" s="19">
        <f>IF(D54="","",IF(G54=0,0,D54/G54))</f>
        <v/>
      </c>
      <c r="K54" s="21">
        <f>IF(D54="","",IF(SUMIFS($D$5:$D$1000,$A$5:$A$1000,A54)=0,0,D54/SUMIFS($D$5:$D$1000,$A$5:$A$1000,A54)))</f>
        <v/>
      </c>
      <c r="L54" s="21">
        <f>IF(D54="","",IF(E54=0,0,F54/E54))</f>
        <v/>
      </c>
      <c r="M54" s="19">
        <f>IF(D54="","",IF(E54=0,0,D54/E54*1000))</f>
        <v/>
      </c>
    </row>
    <row r="55">
      <c r="A55" s="40" t="n">
        <v>46266</v>
      </c>
      <c r="B55" s="32" t="inlineStr">
        <is>
          <t>55-64</t>
        </is>
      </c>
      <c r="C55" s="32" t="inlineStr">
        <is>
          <t>Masculino</t>
        </is>
      </c>
      <c r="D55" s="55" t="n">
        <v>199.72</v>
      </c>
      <c r="E55" s="56" t="n">
        <v>8118</v>
      </c>
      <c r="F55" s="56" t="n">
        <v>501</v>
      </c>
      <c r="G55" s="56" t="n">
        <v>3</v>
      </c>
      <c r="H55" s="57" t="n">
        <v>0</v>
      </c>
      <c r="I55" s="19">
        <f>IF(D55="","",D55*H55)</f>
        <v/>
      </c>
      <c r="J55" s="19">
        <f>IF(D55="","",IF(G55=0,0,D55/G55))</f>
        <v/>
      </c>
      <c r="K55" s="21">
        <f>IF(D55="","",IF(SUMIFS($D$5:$D$1000,$A$5:$A$1000,A55)=0,0,D55/SUMIFS($D$5:$D$1000,$A$5:$A$1000,A55)))</f>
        <v/>
      </c>
      <c r="L55" s="21">
        <f>IF(D55="","",IF(E55=0,0,F55/E55))</f>
        <v/>
      </c>
      <c r="M55" s="19">
        <f>IF(D55="","",IF(E55=0,0,D55/E55*1000))</f>
        <v/>
      </c>
    </row>
    <row r="56">
      <c r="A56" s="40" t="n">
        <v>46266</v>
      </c>
      <c r="B56" s="32" t="inlineStr">
        <is>
          <t>55-64</t>
        </is>
      </c>
      <c r="C56" s="32" t="inlineStr">
        <is>
          <t>Feminino</t>
        </is>
      </c>
      <c r="D56" s="55" t="n">
        <v>199.03</v>
      </c>
      <c r="E56" s="56" t="n">
        <v>7413</v>
      </c>
      <c r="F56" s="56" t="n">
        <v>880</v>
      </c>
      <c r="G56" s="56" t="n">
        <v>1</v>
      </c>
      <c r="H56" s="57" t="n">
        <v>0</v>
      </c>
      <c r="I56" s="19">
        <f>IF(D56="","",D56*H56)</f>
        <v/>
      </c>
      <c r="J56" s="19">
        <f>IF(D56="","",IF(G56=0,0,D56/G56))</f>
        <v/>
      </c>
      <c r="K56" s="21">
        <f>IF(D56="","",IF(SUMIFS($D$5:$D$1000,$A$5:$A$1000,A56)=0,0,D56/SUMIFS($D$5:$D$1000,$A$5:$A$1000,A56)))</f>
        <v/>
      </c>
      <c r="L56" s="21">
        <f>IF(D56="","",IF(E56=0,0,F56/E56))</f>
        <v/>
      </c>
      <c r="M56" s="19">
        <f>IF(D56="","",IF(E56=0,0,D56/E56*1000))</f>
        <v/>
      </c>
    </row>
    <row r="57">
      <c r="A57" s="40" t="n">
        <v>46266</v>
      </c>
      <c r="B57" s="32" t="inlineStr">
        <is>
          <t>25-34</t>
        </is>
      </c>
      <c r="C57" s="32" t="inlineStr">
        <is>
          <t>Desconhecido</t>
        </is>
      </c>
      <c r="D57" s="55" t="n">
        <v>155.95</v>
      </c>
      <c r="E57" s="56" t="n">
        <v>9957</v>
      </c>
      <c r="F57" s="56" t="n">
        <v>278</v>
      </c>
      <c r="G57" s="56" t="n">
        <v>6</v>
      </c>
      <c r="H57" s="57" t="n">
        <v>4.999679</v>
      </c>
      <c r="I57" s="19">
        <f>IF(D57="","",D57*H57)</f>
        <v/>
      </c>
      <c r="J57" s="19">
        <f>IF(D57="","",IF(G57=0,0,D57/G57))</f>
        <v/>
      </c>
      <c r="K57" s="21">
        <f>IF(D57="","",IF(SUMIFS($D$5:$D$1000,$A$5:$A$1000,A57)=0,0,D57/SUMIFS($D$5:$D$1000,$A$5:$A$1000,A57)))</f>
        <v/>
      </c>
      <c r="L57" s="21">
        <f>IF(D57="","",IF(E57=0,0,F57/E57))</f>
        <v/>
      </c>
      <c r="M57" s="19">
        <f>IF(D57="","",IF(E57=0,0,D57/E57*1000))</f>
        <v/>
      </c>
    </row>
    <row r="58">
      <c r="A58" s="40" t="n">
        <v>46266</v>
      </c>
      <c r="B58" s="32" t="inlineStr">
        <is>
          <t>18-24</t>
        </is>
      </c>
      <c r="C58" s="32" t="inlineStr">
        <is>
          <t>Desconhecido</t>
        </is>
      </c>
      <c r="D58" s="55" t="n">
        <v>109.1</v>
      </c>
      <c r="E58" s="56" t="n">
        <v>8495</v>
      </c>
      <c r="F58" s="56" t="n">
        <v>173</v>
      </c>
      <c r="G58" s="56" t="n">
        <v>5</v>
      </c>
      <c r="H58" s="57" t="n">
        <v>6.821998</v>
      </c>
      <c r="I58" s="19">
        <f>IF(D58="","",D58*H58)</f>
        <v/>
      </c>
      <c r="J58" s="19">
        <f>IF(D58="","",IF(G58=0,0,D58/G58))</f>
        <v/>
      </c>
      <c r="K58" s="21">
        <f>IF(D58="","",IF(SUMIFS($D$5:$D$1000,$A$5:$A$1000,A58)=0,0,D58/SUMIFS($D$5:$D$1000,$A$5:$A$1000,A58)))</f>
        <v/>
      </c>
      <c r="L58" s="21">
        <f>IF(D58="","",IF(E58=0,0,F58/E58))</f>
        <v/>
      </c>
      <c r="M58" s="19">
        <f>IF(D58="","",IF(E58=0,0,D58/E58*1000))</f>
        <v/>
      </c>
    </row>
    <row r="59">
      <c r="A59" s="40" t="n">
        <v>46266</v>
      </c>
      <c r="B59" s="32" t="inlineStr">
        <is>
          <t>65+</t>
        </is>
      </c>
      <c r="C59" s="32" t="inlineStr">
        <is>
          <t>Masculino</t>
        </is>
      </c>
      <c r="D59" s="55" t="n">
        <v>91.98</v>
      </c>
      <c r="E59" s="56" t="n">
        <v>7057</v>
      </c>
      <c r="F59" s="56" t="n">
        <v>247</v>
      </c>
      <c r="G59" s="56" t="n">
        <v>4</v>
      </c>
      <c r="H59" s="57" t="n">
        <v>0</v>
      </c>
      <c r="I59" s="19">
        <f>IF(D59="","",D59*H59)</f>
        <v/>
      </c>
      <c r="J59" s="19">
        <f>IF(D59="","",IF(G59=0,0,D59/G59))</f>
        <v/>
      </c>
      <c r="K59" s="21">
        <f>IF(D59="","",IF(SUMIFS($D$5:$D$1000,$A$5:$A$1000,A59)=0,0,D59/SUMIFS($D$5:$D$1000,$A$5:$A$1000,A59)))</f>
        <v/>
      </c>
      <c r="L59" s="21">
        <f>IF(D59="","",IF(E59=0,0,F59/E59))</f>
        <v/>
      </c>
      <c r="M59" s="19">
        <f>IF(D59="","",IF(E59=0,0,D59/E59*1000))</f>
        <v/>
      </c>
    </row>
    <row r="60">
      <c r="A60" s="40" t="n">
        <v>46266</v>
      </c>
      <c r="B60" s="32" t="inlineStr">
        <is>
          <t>65+</t>
        </is>
      </c>
      <c r="C60" s="32" t="inlineStr">
        <is>
          <t>Feminino</t>
        </is>
      </c>
      <c r="D60" s="55" t="n">
        <v>66</v>
      </c>
      <c r="E60" s="56" t="n">
        <v>3687</v>
      </c>
      <c r="F60" s="56" t="n">
        <v>454</v>
      </c>
      <c r="G60" s="56" t="n">
        <v>0</v>
      </c>
      <c r="H60" s="57" t="n">
        <v>0</v>
      </c>
      <c r="I60" s="19">
        <f>IF(D60="","",D60*H60)</f>
        <v/>
      </c>
      <c r="J60" s="19">
        <f>IF(D60="","",IF(G60=0,0,D60/G60))</f>
        <v/>
      </c>
      <c r="K60" s="21">
        <f>IF(D60="","",IF(SUMIFS($D$5:$D$1000,$A$5:$A$1000,A60)=0,0,D60/SUMIFS($D$5:$D$1000,$A$5:$A$1000,A60)))</f>
        <v/>
      </c>
      <c r="L60" s="21">
        <f>IF(D60="","",IF(E60=0,0,F60/E60))</f>
        <v/>
      </c>
      <c r="M60" s="19">
        <f>IF(D60="","",IF(E60=0,0,D60/E60*1000))</f>
        <v/>
      </c>
    </row>
    <row r="61">
      <c r="A61" s="40" t="n">
        <v>46266</v>
      </c>
      <c r="B61" s="32" t="inlineStr">
        <is>
          <t>35-44</t>
        </is>
      </c>
      <c r="C61" s="32" t="inlineStr">
        <is>
          <t>Desconhecido</t>
        </is>
      </c>
      <c r="D61" s="55" t="n">
        <v>53.88</v>
      </c>
      <c r="E61" s="56" t="n">
        <v>1775</v>
      </c>
      <c r="F61" s="56" t="n">
        <v>62</v>
      </c>
      <c r="G61" s="56" t="n">
        <v>2</v>
      </c>
      <c r="H61" s="57" t="n">
        <v>22.793801</v>
      </c>
      <c r="I61" s="19">
        <f>IF(D61="","",D61*H61)</f>
        <v/>
      </c>
      <c r="J61" s="19">
        <f>IF(D61="","",IF(G61=0,0,D61/G61))</f>
        <v/>
      </c>
      <c r="K61" s="21">
        <f>IF(D61="","",IF(SUMIFS($D$5:$D$1000,$A$5:$A$1000,A61)=0,0,D61/SUMIFS($D$5:$D$1000,$A$5:$A$1000,A61)))</f>
        <v/>
      </c>
      <c r="L61" s="21">
        <f>IF(D61="","",IF(E61=0,0,F61/E61))</f>
        <v/>
      </c>
      <c r="M61" s="19">
        <f>IF(D61="","",IF(E61=0,0,D61/E61*1000))</f>
        <v/>
      </c>
    </row>
    <row r="62">
      <c r="A62" s="40" t="n">
        <v>46266</v>
      </c>
      <c r="B62" s="32" t="inlineStr">
        <is>
          <t>45-54</t>
        </is>
      </c>
      <c r="C62" s="32" t="inlineStr">
        <is>
          <t>Desconhecido</t>
        </is>
      </c>
      <c r="D62" s="55" t="n">
        <v>3.75</v>
      </c>
      <c r="E62" s="56" t="n">
        <v>265</v>
      </c>
      <c r="F62" s="56" t="n">
        <v>7</v>
      </c>
      <c r="G62" s="56" t="n">
        <v>0</v>
      </c>
      <c r="H62" s="57" t="n">
        <v>0</v>
      </c>
      <c r="I62" s="19">
        <f>IF(D62="","",D62*H62)</f>
        <v/>
      </c>
      <c r="J62" s="19">
        <f>IF(D62="","",IF(G62=0,0,D62/G62))</f>
        <v/>
      </c>
      <c r="K62" s="21">
        <f>IF(D62="","",IF(SUMIFS($D$5:$D$1000,$A$5:$A$1000,A62)=0,0,D62/SUMIFS($D$5:$D$1000,$A$5:$A$1000,A62)))</f>
        <v/>
      </c>
      <c r="L62" s="21">
        <f>IF(D62="","",IF(E62=0,0,F62/E62))</f>
        <v/>
      </c>
      <c r="M62" s="19">
        <f>IF(D62="","",IF(E62=0,0,D62/E62*1000))</f>
        <v/>
      </c>
    </row>
    <row r="63">
      <c r="A63" s="40" t="n">
        <v>46266</v>
      </c>
      <c r="B63" s="32" t="inlineStr">
        <is>
          <t>55-64</t>
        </is>
      </c>
      <c r="C63" s="32" t="inlineStr">
        <is>
          <t>Desconhecido</t>
        </is>
      </c>
      <c r="D63" s="55" t="n">
        <v>2.31</v>
      </c>
      <c r="E63" s="56" t="n">
        <v>142</v>
      </c>
      <c r="F63" s="56" t="n">
        <v>9</v>
      </c>
      <c r="G63" s="56" t="n">
        <v>1</v>
      </c>
      <c r="H63" s="57" t="n">
        <v>0</v>
      </c>
      <c r="I63" s="19">
        <f>IF(D63="","",D63*H63)</f>
        <v/>
      </c>
      <c r="J63" s="19">
        <f>IF(D63="","",IF(G63=0,0,D63/G63))</f>
        <v/>
      </c>
      <c r="K63" s="21">
        <f>IF(D63="","",IF(SUMIFS($D$5:$D$1000,$A$5:$A$1000,A63)=0,0,D63/SUMIFS($D$5:$D$1000,$A$5:$A$1000,A63)))</f>
        <v/>
      </c>
      <c r="L63" s="21">
        <f>IF(D63="","",IF(E63=0,0,F63/E63))</f>
        <v/>
      </c>
      <c r="M63" s="19">
        <f>IF(D63="","",IF(E63=0,0,D63/E63*1000))</f>
        <v/>
      </c>
    </row>
    <row r="64">
      <c r="A64" s="40" t="n">
        <v>46266</v>
      </c>
      <c r="B64" s="32" t="inlineStr">
        <is>
          <t>65+</t>
        </is>
      </c>
      <c r="C64" s="32" t="inlineStr">
        <is>
          <t>Desconhecido</t>
        </is>
      </c>
      <c r="D64" s="55" t="n">
        <v>1.5</v>
      </c>
      <c r="E64" s="56" t="n">
        <v>141</v>
      </c>
      <c r="F64" s="56" t="n">
        <v>4</v>
      </c>
      <c r="G64" s="56" t="n">
        <v>0</v>
      </c>
      <c r="H64" s="57" t="n">
        <v>0</v>
      </c>
      <c r="I64" s="19">
        <f>IF(D64="","",D64*H64)</f>
        <v/>
      </c>
      <c r="J64" s="19">
        <f>IF(D64="","",IF(G64=0,0,D64/G64))</f>
        <v/>
      </c>
      <c r="K64" s="21">
        <f>IF(D64="","",IF(SUMIFS($D$5:$D$1000,$A$5:$A$1000,A64)=0,0,D64/SUMIFS($D$5:$D$1000,$A$5:$A$1000,A64)))</f>
        <v/>
      </c>
      <c r="L64" s="21">
        <f>IF(D64="","",IF(E64=0,0,F64/E64))</f>
        <v/>
      </c>
      <c r="M64" s="19">
        <f>IF(D64="","",IF(E64=0,0,D64/E64*1000))</f>
        <v/>
      </c>
    </row>
    <row r="65">
      <c r="A65" s="40" t="n">
        <v>46266</v>
      </c>
      <c r="B65" s="32" t="inlineStr">
        <is>
          <t>Desconhecida</t>
        </is>
      </c>
      <c r="C65" s="32" t="inlineStr">
        <is>
          <t>Masculino</t>
        </is>
      </c>
      <c r="D65" s="55" t="n">
        <v>0.61</v>
      </c>
      <c r="E65" s="56" t="n">
        <v>53</v>
      </c>
      <c r="F65" s="56" t="n">
        <v>0</v>
      </c>
      <c r="G65" s="56" t="n">
        <v>0</v>
      </c>
      <c r="H65" s="57" t="n">
        <v>0</v>
      </c>
      <c r="I65" s="19">
        <f>IF(D65="","",D65*H65)</f>
        <v/>
      </c>
      <c r="J65" s="19">
        <f>IF(D65="","",IF(G65=0,0,D65/G65))</f>
        <v/>
      </c>
      <c r="K65" s="21">
        <f>IF(D65="","",IF(SUMIFS($D$5:$D$1000,$A$5:$A$1000,A65)=0,0,D65/SUMIFS($D$5:$D$1000,$A$5:$A$1000,A65)))</f>
        <v/>
      </c>
      <c r="L65" s="21">
        <f>IF(D65="","",IF(E65=0,0,F65/E65))</f>
        <v/>
      </c>
      <c r="M65" s="19">
        <f>IF(D65="","",IF(E65=0,0,D65/E65*1000))</f>
        <v/>
      </c>
    </row>
    <row r="66">
      <c r="A66" s="40" t="n">
        <v>46266</v>
      </c>
      <c r="B66" s="32" t="inlineStr">
        <is>
          <t>Desconhecida</t>
        </is>
      </c>
      <c r="C66" s="32" t="inlineStr">
        <is>
          <t>Feminino</t>
        </is>
      </c>
      <c r="D66" s="55" t="n">
        <v>0.5</v>
      </c>
      <c r="E66" s="56" t="n">
        <v>25</v>
      </c>
      <c r="F66" s="56" t="n">
        <v>1</v>
      </c>
      <c r="G66" s="56" t="n">
        <v>0</v>
      </c>
      <c r="H66" s="57" t="n">
        <v>0</v>
      </c>
      <c r="I66" s="19">
        <f>IF(D66="","",D66*H66)</f>
        <v/>
      </c>
      <c r="J66" s="19">
        <f>IF(D66="","",IF(G66=0,0,D66/G66))</f>
        <v/>
      </c>
      <c r="K66" s="21">
        <f>IF(D66="","",IF(SUMIFS($D$5:$D$1000,$A$5:$A$1000,A66)=0,0,D66/SUMIFS($D$5:$D$1000,$A$5:$A$1000,A66)))</f>
        <v/>
      </c>
      <c r="L66" s="21">
        <f>IF(D66="","",IF(E66=0,0,F66/E66))</f>
        <v/>
      </c>
      <c r="M66" s="19">
        <f>IF(D66="","",IF(E66=0,0,D66/E66*1000))</f>
        <v/>
      </c>
    </row>
    <row r="67">
      <c r="A67" s="40" t="n">
        <v>46266</v>
      </c>
      <c r="B67" s="32" t="inlineStr">
        <is>
          <t>Desconhecida</t>
        </is>
      </c>
      <c r="C67" s="32" t="inlineStr">
        <is>
          <t>Desconhecido</t>
        </is>
      </c>
      <c r="D67" s="55" t="n">
        <v>0.07000000000000001</v>
      </c>
      <c r="E67" s="56" t="n">
        <v>2</v>
      </c>
      <c r="F67" s="56" t="n">
        <v>0</v>
      </c>
      <c r="G67" s="56" t="n">
        <v>1</v>
      </c>
      <c r="H67" s="57" t="n">
        <v>548.142857</v>
      </c>
      <c r="I67" s="19">
        <f>IF(D67="","",D67*H67)</f>
        <v/>
      </c>
      <c r="J67" s="19">
        <f>IF(D67="","",IF(G67=0,0,D67/G67))</f>
        <v/>
      </c>
      <c r="K67" s="21">
        <f>IF(D67="","",IF(SUMIFS($D$5:$D$1000,$A$5:$A$1000,A67)=0,0,D67/SUMIFS($D$5:$D$1000,$A$5:$A$1000,A67)))</f>
        <v/>
      </c>
      <c r="L67" s="21">
        <f>IF(D67="","",IF(E67=0,0,F67/E67))</f>
        <v/>
      </c>
      <c r="M67" s="19">
        <f>IF(D67="","",IF(E67=0,0,D67/E67*1000))</f>
        <v/>
      </c>
    </row>
    <row r="68">
      <c r="A68" s="40" t="n">
        <v>46296</v>
      </c>
      <c r="B68" s="32" t="inlineStr">
        <is>
          <t>25-34</t>
        </is>
      </c>
      <c r="C68" s="32" t="inlineStr">
        <is>
          <t>Masculino</t>
        </is>
      </c>
      <c r="D68" s="55" t="n">
        <v>9630.969999999999</v>
      </c>
      <c r="E68" s="56" t="n">
        <v>618831</v>
      </c>
      <c r="F68" s="56" t="n">
        <v>15595</v>
      </c>
      <c r="G68" s="56" t="n">
        <v>650</v>
      </c>
      <c r="H68" s="57" t="n">
        <v>19.786142</v>
      </c>
      <c r="I68" s="19">
        <f>IF(D68="","",D68*H68)</f>
        <v/>
      </c>
      <c r="J68" s="19">
        <f>IF(D68="","",IF(G68=0,0,D68/G68))</f>
        <v/>
      </c>
      <c r="K68" s="21">
        <f>IF(D68="","",IF(SUMIFS($D$5:$D$1000,$A$5:$A$1000,A68)=0,0,D68/SUMIFS($D$5:$D$1000,$A$5:$A$1000,A68)))</f>
        <v/>
      </c>
      <c r="L68" s="21">
        <f>IF(D68="","",IF(E68=0,0,F68/E68))</f>
        <v/>
      </c>
      <c r="M68" s="19">
        <f>IF(D68="","",IF(E68=0,0,D68/E68*1000))</f>
        <v/>
      </c>
    </row>
    <row r="69">
      <c r="A69" s="40" t="n">
        <v>46296</v>
      </c>
      <c r="B69" s="32" t="inlineStr">
        <is>
          <t>18-24</t>
        </is>
      </c>
      <c r="C69" s="32" t="inlineStr">
        <is>
          <t>Masculino</t>
        </is>
      </c>
      <c r="D69" s="55" t="n">
        <v>6076.16</v>
      </c>
      <c r="E69" s="56" t="n">
        <v>502160</v>
      </c>
      <c r="F69" s="56" t="n">
        <v>13883</v>
      </c>
      <c r="G69" s="56" t="n">
        <v>418</v>
      </c>
      <c r="H69" s="57" t="n">
        <v>18.984696</v>
      </c>
      <c r="I69" s="19">
        <f>IF(D69="","",D69*H69)</f>
        <v/>
      </c>
      <c r="J69" s="19">
        <f>IF(D69="","",IF(G69=0,0,D69/G69))</f>
        <v/>
      </c>
      <c r="K69" s="21">
        <f>IF(D69="","",IF(SUMIFS($D$5:$D$1000,$A$5:$A$1000,A69)=0,0,D69/SUMIFS($D$5:$D$1000,$A$5:$A$1000,A69)))</f>
        <v/>
      </c>
      <c r="L69" s="21">
        <f>IF(D69="","",IF(E69=0,0,F69/E69))</f>
        <v/>
      </c>
      <c r="M69" s="19">
        <f>IF(D69="","",IF(E69=0,0,D69/E69*1000))</f>
        <v/>
      </c>
    </row>
    <row r="70">
      <c r="A70" s="40" t="n">
        <v>46296</v>
      </c>
      <c r="B70" s="32" t="inlineStr">
        <is>
          <t>25-34</t>
        </is>
      </c>
      <c r="C70" s="32" t="inlineStr">
        <is>
          <t>Feminino</t>
        </is>
      </c>
      <c r="D70" s="55" t="n">
        <v>2401.56</v>
      </c>
      <c r="E70" s="56" t="n">
        <v>167726</v>
      </c>
      <c r="F70" s="56" t="n">
        <v>6362</v>
      </c>
      <c r="G70" s="56" t="n">
        <v>108</v>
      </c>
      <c r="H70" s="57" t="n">
        <v>12.497885</v>
      </c>
      <c r="I70" s="19">
        <f>IF(D70="","",D70*H70)</f>
        <v/>
      </c>
      <c r="J70" s="19">
        <f>IF(D70="","",IF(G70=0,0,D70/G70))</f>
        <v/>
      </c>
      <c r="K70" s="21">
        <f>IF(D70="","",IF(SUMIFS($D$5:$D$1000,$A$5:$A$1000,A70)=0,0,D70/SUMIFS($D$5:$D$1000,$A$5:$A$1000,A70)))</f>
        <v/>
      </c>
      <c r="L70" s="21">
        <f>IF(D70="","",IF(E70=0,0,F70/E70))</f>
        <v/>
      </c>
      <c r="M70" s="19">
        <f>IF(D70="","",IF(E70=0,0,D70/E70*1000))</f>
        <v/>
      </c>
    </row>
    <row r="71">
      <c r="A71" s="40" t="n">
        <v>46296</v>
      </c>
      <c r="B71" s="32" t="inlineStr">
        <is>
          <t>35-44</t>
        </is>
      </c>
      <c r="C71" s="32" t="inlineStr">
        <is>
          <t>Masculino</t>
        </is>
      </c>
      <c r="D71" s="55" t="n">
        <v>2278.71</v>
      </c>
      <c r="E71" s="56" t="n">
        <v>114561</v>
      </c>
      <c r="F71" s="56" t="n">
        <v>3666</v>
      </c>
      <c r="G71" s="56" t="n">
        <v>105</v>
      </c>
      <c r="H71" s="57" t="n">
        <v>14.801541</v>
      </c>
      <c r="I71" s="19">
        <f>IF(D71="","",D71*H71)</f>
        <v/>
      </c>
      <c r="J71" s="19">
        <f>IF(D71="","",IF(G71=0,0,D71/G71))</f>
        <v/>
      </c>
      <c r="K71" s="21">
        <f>IF(D71="","",IF(SUMIFS($D$5:$D$1000,$A$5:$A$1000,A71)=0,0,D71/SUMIFS($D$5:$D$1000,$A$5:$A$1000,A71)))</f>
        <v/>
      </c>
      <c r="L71" s="21">
        <f>IF(D71="","",IF(E71=0,0,F71/E71))</f>
        <v/>
      </c>
      <c r="M71" s="19">
        <f>IF(D71="","",IF(E71=0,0,D71/E71*1000))</f>
        <v/>
      </c>
    </row>
    <row r="72">
      <c r="A72" s="40" t="n">
        <v>46296</v>
      </c>
      <c r="B72" s="32" t="inlineStr">
        <is>
          <t>18-24</t>
        </is>
      </c>
      <c r="C72" s="32" t="inlineStr">
        <is>
          <t>Feminino</t>
        </is>
      </c>
      <c r="D72" s="55" t="n">
        <v>1467.63</v>
      </c>
      <c r="E72" s="56" t="n">
        <v>164071</v>
      </c>
      <c r="F72" s="56" t="n">
        <v>7309</v>
      </c>
      <c r="G72" s="56" t="n">
        <v>84</v>
      </c>
      <c r="H72" s="57" t="n">
        <v>14.58698</v>
      </c>
      <c r="I72" s="19">
        <f>IF(D72="","",D72*H72)</f>
        <v/>
      </c>
      <c r="J72" s="19">
        <f>IF(D72="","",IF(G72=0,0,D72/G72))</f>
        <v/>
      </c>
      <c r="K72" s="21">
        <f>IF(D72="","",IF(SUMIFS($D$5:$D$1000,$A$5:$A$1000,A72)=0,0,D72/SUMIFS($D$5:$D$1000,$A$5:$A$1000,A72)))</f>
        <v/>
      </c>
      <c r="L72" s="21">
        <f>IF(D72="","",IF(E72=0,0,F72/E72))</f>
        <v/>
      </c>
      <c r="M72" s="19">
        <f>IF(D72="","",IF(E72=0,0,D72/E72*1000))</f>
        <v/>
      </c>
    </row>
    <row r="73">
      <c r="A73" s="40" t="n">
        <v>46296</v>
      </c>
      <c r="B73" s="32" t="inlineStr">
        <is>
          <t>35-44</t>
        </is>
      </c>
      <c r="C73" s="32" t="inlineStr">
        <is>
          <t>Feminino</t>
        </is>
      </c>
      <c r="D73" s="55" t="n">
        <v>629.71</v>
      </c>
      <c r="E73" s="56" t="n">
        <v>42390</v>
      </c>
      <c r="F73" s="56" t="n">
        <v>2037</v>
      </c>
      <c r="G73" s="56" t="n">
        <v>24</v>
      </c>
      <c r="H73" s="57" t="n">
        <v>9.069238</v>
      </c>
      <c r="I73" s="19">
        <f>IF(D73="","",D73*H73)</f>
        <v/>
      </c>
      <c r="J73" s="19">
        <f>IF(D73="","",IF(G73=0,0,D73/G73))</f>
        <v/>
      </c>
      <c r="K73" s="21">
        <f>IF(D73="","",IF(SUMIFS($D$5:$D$1000,$A$5:$A$1000,A73)=0,0,D73/SUMIFS($D$5:$D$1000,$A$5:$A$1000,A73)))</f>
        <v/>
      </c>
      <c r="L73" s="21">
        <f>IF(D73="","",IF(E73=0,0,F73/E73))</f>
        <v/>
      </c>
      <c r="M73" s="19">
        <f>IF(D73="","",IF(E73=0,0,D73/E73*1000))</f>
        <v/>
      </c>
    </row>
    <row r="74">
      <c r="A74" s="40" t="n">
        <v>46296</v>
      </c>
      <c r="B74" s="32" t="inlineStr">
        <is>
          <t>45-54</t>
        </is>
      </c>
      <c r="C74" s="32" t="inlineStr">
        <is>
          <t>Masculino</t>
        </is>
      </c>
      <c r="D74" s="55" t="n">
        <v>560.52</v>
      </c>
      <c r="E74" s="56" t="n">
        <v>34670</v>
      </c>
      <c r="F74" s="56" t="n">
        <v>1136</v>
      </c>
      <c r="G74" s="56" t="n">
        <v>23</v>
      </c>
      <c r="H74" s="57" t="n">
        <v>9.878773000000001</v>
      </c>
      <c r="I74" s="19">
        <f>IF(D74="","",D74*H74)</f>
        <v/>
      </c>
      <c r="J74" s="19">
        <f>IF(D74="","",IF(G74=0,0,D74/G74))</f>
        <v/>
      </c>
      <c r="K74" s="21">
        <f>IF(D74="","",IF(SUMIFS($D$5:$D$1000,$A$5:$A$1000,A74)=0,0,D74/SUMIFS($D$5:$D$1000,$A$5:$A$1000,A74)))</f>
        <v/>
      </c>
      <c r="L74" s="21">
        <f>IF(D74="","",IF(E74=0,0,F74/E74))</f>
        <v/>
      </c>
      <c r="M74" s="19">
        <f>IF(D74="","",IF(E74=0,0,D74/E74*1000))</f>
        <v/>
      </c>
    </row>
    <row r="75">
      <c r="A75" s="40" t="n">
        <v>46296</v>
      </c>
      <c r="B75" s="32" t="inlineStr">
        <is>
          <t>45-54</t>
        </is>
      </c>
      <c r="C75" s="32" t="inlineStr">
        <is>
          <t>Feminino</t>
        </is>
      </c>
      <c r="D75" s="55" t="n">
        <v>353.85</v>
      </c>
      <c r="E75" s="56" t="n">
        <v>29597</v>
      </c>
      <c r="F75" s="56" t="n">
        <v>1229</v>
      </c>
      <c r="G75" s="56" t="n">
        <v>16</v>
      </c>
      <c r="H75" s="57" t="n">
        <v>13.863473</v>
      </c>
      <c r="I75" s="19">
        <f>IF(D75="","",D75*H75)</f>
        <v/>
      </c>
      <c r="J75" s="19">
        <f>IF(D75="","",IF(G75=0,0,D75/G75))</f>
        <v/>
      </c>
      <c r="K75" s="21">
        <f>IF(D75="","",IF(SUMIFS($D$5:$D$1000,$A$5:$A$1000,A75)=0,0,D75/SUMIFS($D$5:$D$1000,$A$5:$A$1000,A75)))</f>
        <v/>
      </c>
      <c r="L75" s="21">
        <f>IF(D75="","",IF(E75=0,0,F75/E75))</f>
        <v/>
      </c>
      <c r="M75" s="19">
        <f>IF(D75="","",IF(E75=0,0,D75/E75*1000))</f>
        <v/>
      </c>
    </row>
    <row r="76">
      <c r="A76" s="40" t="n">
        <v>46296</v>
      </c>
      <c r="B76" s="32" t="inlineStr">
        <is>
          <t>55-64</t>
        </is>
      </c>
      <c r="C76" s="32" t="inlineStr">
        <is>
          <t>Feminino</t>
        </is>
      </c>
      <c r="D76" s="55" t="n">
        <v>320.57</v>
      </c>
      <c r="E76" s="56" t="n">
        <v>32053</v>
      </c>
      <c r="F76" s="56" t="n">
        <v>1168</v>
      </c>
      <c r="G76" s="56" t="n">
        <v>8</v>
      </c>
      <c r="H76" s="57" t="n">
        <v>10.176498</v>
      </c>
      <c r="I76" s="19">
        <f>IF(D76="","",D76*H76)</f>
        <v/>
      </c>
      <c r="J76" s="19">
        <f>IF(D76="","",IF(G76=0,0,D76/G76))</f>
        <v/>
      </c>
      <c r="K76" s="21">
        <f>IF(D76="","",IF(SUMIFS($D$5:$D$1000,$A$5:$A$1000,A76)=0,0,D76/SUMIFS($D$5:$D$1000,$A$5:$A$1000,A76)))</f>
        <v/>
      </c>
      <c r="L76" s="21">
        <f>IF(D76="","",IF(E76=0,0,F76/E76))</f>
        <v/>
      </c>
      <c r="M76" s="19">
        <f>IF(D76="","",IF(E76=0,0,D76/E76*1000))</f>
        <v/>
      </c>
    </row>
    <row r="77">
      <c r="A77" s="40" t="n">
        <v>46296</v>
      </c>
      <c r="B77" s="32" t="inlineStr">
        <is>
          <t>65+</t>
        </is>
      </c>
      <c r="C77" s="32" t="inlineStr">
        <is>
          <t>Feminino</t>
        </is>
      </c>
      <c r="D77" s="55" t="n">
        <v>283.66</v>
      </c>
      <c r="E77" s="56" t="n">
        <v>40007</v>
      </c>
      <c r="F77" s="56" t="n">
        <v>1109</v>
      </c>
      <c r="G77" s="56" t="n">
        <v>1</v>
      </c>
      <c r="H77" s="57" t="n">
        <v>1.097335</v>
      </c>
      <c r="I77" s="19">
        <f>IF(D77="","",D77*H77)</f>
        <v/>
      </c>
      <c r="J77" s="19">
        <f>IF(D77="","",IF(G77=0,0,D77/G77))</f>
        <v/>
      </c>
      <c r="K77" s="21">
        <f>IF(D77="","",IF(SUMIFS($D$5:$D$1000,$A$5:$A$1000,A77)=0,0,D77/SUMIFS($D$5:$D$1000,$A$5:$A$1000,A77)))</f>
        <v/>
      </c>
      <c r="L77" s="21">
        <f>IF(D77="","",IF(E77=0,0,F77/E77))</f>
        <v/>
      </c>
      <c r="M77" s="19">
        <f>IF(D77="","",IF(E77=0,0,D77/E77*1000))</f>
        <v/>
      </c>
    </row>
    <row r="78">
      <c r="A78" s="40" t="n">
        <v>46296</v>
      </c>
      <c r="B78" s="32" t="inlineStr">
        <is>
          <t>55-64</t>
        </is>
      </c>
      <c r="C78" s="32" t="inlineStr">
        <is>
          <t>Masculino</t>
        </is>
      </c>
      <c r="D78" s="55" t="n">
        <v>249.33</v>
      </c>
      <c r="E78" s="56" t="n">
        <v>22377</v>
      </c>
      <c r="F78" s="56" t="n">
        <v>570</v>
      </c>
      <c r="G78" s="56" t="n">
        <v>3</v>
      </c>
      <c r="H78" s="57" t="n">
        <v>3.049011</v>
      </c>
      <c r="I78" s="19">
        <f>IF(D78="","",D78*H78)</f>
        <v/>
      </c>
      <c r="J78" s="19">
        <f>IF(D78="","",IF(G78=0,0,D78/G78))</f>
        <v/>
      </c>
      <c r="K78" s="21">
        <f>IF(D78="","",IF(SUMIFS($D$5:$D$1000,$A$5:$A$1000,A78)=0,0,D78/SUMIFS($D$5:$D$1000,$A$5:$A$1000,A78)))</f>
        <v/>
      </c>
      <c r="L78" s="21">
        <f>IF(D78="","",IF(E78=0,0,F78/E78))</f>
        <v/>
      </c>
      <c r="M78" s="19">
        <f>IF(D78="","",IF(E78=0,0,D78/E78*1000))</f>
        <v/>
      </c>
    </row>
    <row r="79">
      <c r="A79" s="40" t="n">
        <v>46296</v>
      </c>
      <c r="B79" s="32" t="inlineStr">
        <is>
          <t>65+</t>
        </is>
      </c>
      <c r="C79" s="32" t="inlineStr">
        <is>
          <t>Masculino</t>
        </is>
      </c>
      <c r="D79" s="55" t="n">
        <v>212.29</v>
      </c>
      <c r="E79" s="56" t="n">
        <v>22339</v>
      </c>
      <c r="F79" s="56" t="n">
        <v>544</v>
      </c>
      <c r="G79" s="56" t="n">
        <v>2</v>
      </c>
      <c r="H79" s="57" t="n">
        <v>1.298742</v>
      </c>
      <c r="I79" s="19">
        <f>IF(D79="","",D79*H79)</f>
        <v/>
      </c>
      <c r="J79" s="19">
        <f>IF(D79="","",IF(G79=0,0,D79/G79))</f>
        <v/>
      </c>
      <c r="K79" s="21">
        <f>IF(D79="","",IF(SUMIFS($D$5:$D$1000,$A$5:$A$1000,A79)=0,0,D79/SUMIFS($D$5:$D$1000,$A$5:$A$1000,A79)))</f>
        <v/>
      </c>
      <c r="L79" s="21">
        <f>IF(D79="","",IF(E79=0,0,F79/E79))</f>
        <v/>
      </c>
      <c r="M79" s="19">
        <f>IF(D79="","",IF(E79=0,0,D79/E79*1000))</f>
        <v/>
      </c>
    </row>
    <row r="80">
      <c r="A80" s="40" t="n">
        <v>46296</v>
      </c>
      <c r="B80" s="32" t="inlineStr">
        <is>
          <t>25-34</t>
        </is>
      </c>
      <c r="C80" s="32" t="inlineStr">
        <is>
          <t>Desconhecido</t>
        </is>
      </c>
      <c r="D80" s="55" t="n">
        <v>123.39</v>
      </c>
      <c r="E80" s="56" t="n">
        <v>8389</v>
      </c>
      <c r="F80" s="56" t="n">
        <v>186</v>
      </c>
      <c r="G80" s="56" t="n">
        <v>10</v>
      </c>
      <c r="H80" s="57" t="n">
        <v>24.094578</v>
      </c>
      <c r="I80" s="19">
        <f>IF(D80="","",D80*H80)</f>
        <v/>
      </c>
      <c r="J80" s="19">
        <f>IF(D80="","",IF(G80=0,0,D80/G80))</f>
        <v/>
      </c>
      <c r="K80" s="21">
        <f>IF(D80="","",IF(SUMIFS($D$5:$D$1000,$A$5:$A$1000,A80)=0,0,D80/SUMIFS($D$5:$D$1000,$A$5:$A$1000,A80)))</f>
        <v/>
      </c>
      <c r="L80" s="21">
        <f>IF(D80="","",IF(E80=0,0,F80/E80))</f>
        <v/>
      </c>
      <c r="M80" s="19">
        <f>IF(D80="","",IF(E80=0,0,D80/E80*1000))</f>
        <v/>
      </c>
    </row>
    <row r="81">
      <c r="A81" s="40" t="n">
        <v>46296</v>
      </c>
      <c r="B81" s="32" t="inlineStr">
        <is>
          <t>18-24</t>
        </is>
      </c>
      <c r="C81" s="32" t="inlineStr">
        <is>
          <t>Desconhecido</t>
        </is>
      </c>
      <c r="D81" s="55" t="n">
        <v>102.89</v>
      </c>
      <c r="E81" s="56" t="n">
        <v>7954</v>
      </c>
      <c r="F81" s="56" t="n">
        <v>188</v>
      </c>
      <c r="G81" s="56" t="n">
        <v>4</v>
      </c>
      <c r="H81" s="57" t="n">
        <v>9.777627000000001</v>
      </c>
      <c r="I81" s="19">
        <f>IF(D81="","",D81*H81)</f>
        <v/>
      </c>
      <c r="J81" s="19">
        <f>IF(D81="","",IF(G81=0,0,D81/G81))</f>
        <v/>
      </c>
      <c r="K81" s="21">
        <f>IF(D81="","",IF(SUMIFS($D$5:$D$1000,$A$5:$A$1000,A81)=0,0,D81/SUMIFS($D$5:$D$1000,$A$5:$A$1000,A81)))</f>
        <v/>
      </c>
      <c r="L81" s="21">
        <f>IF(D81="","",IF(E81=0,0,F81/E81))</f>
        <v/>
      </c>
      <c r="M81" s="19">
        <f>IF(D81="","",IF(E81=0,0,D81/E81*1000))</f>
        <v/>
      </c>
    </row>
    <row r="82">
      <c r="A82" s="40" t="n">
        <v>46296</v>
      </c>
      <c r="B82" s="32" t="inlineStr">
        <is>
          <t>35-44</t>
        </is>
      </c>
      <c r="C82" s="32" t="inlineStr">
        <is>
          <t>Desconhecido</t>
        </is>
      </c>
      <c r="D82" s="55" t="n">
        <v>27.21</v>
      </c>
      <c r="E82" s="56" t="n">
        <v>1085</v>
      </c>
      <c r="F82" s="56" t="n">
        <v>32</v>
      </c>
      <c r="G82" s="56" t="n">
        <v>2</v>
      </c>
      <c r="H82" s="57" t="n">
        <v>19.474458</v>
      </c>
      <c r="I82" s="19">
        <f>IF(D82="","",D82*H82)</f>
        <v/>
      </c>
      <c r="J82" s="19">
        <f>IF(D82="","",IF(G82=0,0,D82/G82))</f>
        <v/>
      </c>
      <c r="K82" s="21">
        <f>IF(D82="","",IF(SUMIFS($D$5:$D$1000,$A$5:$A$1000,A82)=0,0,D82/SUMIFS($D$5:$D$1000,$A$5:$A$1000,A82)))</f>
        <v/>
      </c>
      <c r="L82" s="21">
        <f>IF(D82="","",IF(E82=0,0,F82/E82))</f>
        <v/>
      </c>
      <c r="M82" s="19">
        <f>IF(D82="","",IF(E82=0,0,D82/E82*1000))</f>
        <v/>
      </c>
    </row>
    <row r="83">
      <c r="A83" s="40" t="n">
        <v>46296</v>
      </c>
      <c r="B83" s="32" t="inlineStr">
        <is>
          <t>45-54</t>
        </is>
      </c>
      <c r="C83" s="32" t="inlineStr">
        <is>
          <t>Desconhecido</t>
        </is>
      </c>
      <c r="D83" s="55" t="n">
        <v>5.34</v>
      </c>
      <c r="E83" s="56" t="n">
        <v>298</v>
      </c>
      <c r="F83" s="56" t="n">
        <v>7</v>
      </c>
      <c r="G83" s="56" t="n">
        <v>1</v>
      </c>
      <c r="H83" s="57" t="n">
        <v>49.456929</v>
      </c>
      <c r="I83" s="19">
        <f>IF(D83="","",D83*H83)</f>
        <v/>
      </c>
      <c r="J83" s="19">
        <f>IF(D83="","",IF(G83=0,0,D83/G83))</f>
        <v/>
      </c>
      <c r="K83" s="21">
        <f>IF(D83="","",IF(SUMIFS($D$5:$D$1000,$A$5:$A$1000,A83)=0,0,D83/SUMIFS($D$5:$D$1000,$A$5:$A$1000,A83)))</f>
        <v/>
      </c>
      <c r="L83" s="21">
        <f>IF(D83="","",IF(E83=0,0,F83/E83))</f>
        <v/>
      </c>
      <c r="M83" s="19">
        <f>IF(D83="","",IF(E83=0,0,D83/E83*1000))</f>
        <v/>
      </c>
    </row>
    <row r="84">
      <c r="A84" s="40" t="n">
        <v>46296</v>
      </c>
      <c r="B84" s="32" t="inlineStr">
        <is>
          <t>65+</t>
        </is>
      </c>
      <c r="C84" s="32" t="inlineStr">
        <is>
          <t>Desconhecido</t>
        </is>
      </c>
      <c r="D84" s="55" t="n">
        <v>2.83</v>
      </c>
      <c r="E84" s="56" t="n">
        <v>158</v>
      </c>
      <c r="F84" s="56" t="n">
        <v>7</v>
      </c>
      <c r="G84" s="56" t="n">
        <v>0</v>
      </c>
      <c r="H84" s="57" t="n">
        <v>0</v>
      </c>
      <c r="I84" s="19">
        <f>IF(D84="","",D84*H84)</f>
        <v/>
      </c>
      <c r="J84" s="19">
        <f>IF(D84="","",IF(G84=0,0,D84/G84))</f>
        <v/>
      </c>
      <c r="K84" s="21">
        <f>IF(D84="","",IF(SUMIFS($D$5:$D$1000,$A$5:$A$1000,A84)=0,0,D84/SUMIFS($D$5:$D$1000,$A$5:$A$1000,A84)))</f>
        <v/>
      </c>
      <c r="L84" s="21">
        <f>IF(D84="","",IF(E84=0,0,F84/E84))</f>
        <v/>
      </c>
      <c r="M84" s="19">
        <f>IF(D84="","",IF(E84=0,0,D84/E84*1000))</f>
        <v/>
      </c>
    </row>
    <row r="85">
      <c r="A85" s="40" t="n">
        <v>46296</v>
      </c>
      <c r="B85" s="32" t="inlineStr">
        <is>
          <t>55-64</t>
        </is>
      </c>
      <c r="C85" s="32" t="inlineStr">
        <is>
          <t>Desconhecido</t>
        </is>
      </c>
      <c r="D85" s="55" t="n">
        <v>0.8100000000000001</v>
      </c>
      <c r="E85" s="56" t="n">
        <v>97</v>
      </c>
      <c r="F85" s="56" t="n">
        <v>1</v>
      </c>
      <c r="G85" s="56" t="n">
        <v>0</v>
      </c>
      <c r="H85" s="57" t="n">
        <v>0</v>
      </c>
      <c r="I85" s="19">
        <f>IF(D85="","",D85*H85)</f>
        <v/>
      </c>
      <c r="J85" s="19">
        <f>IF(D85="","",IF(G85=0,0,D85/G85))</f>
        <v/>
      </c>
      <c r="K85" s="21">
        <f>IF(D85="","",IF(SUMIFS($D$5:$D$1000,$A$5:$A$1000,A85)=0,0,D85/SUMIFS($D$5:$D$1000,$A$5:$A$1000,A85)))</f>
        <v/>
      </c>
      <c r="L85" s="21">
        <f>IF(D85="","",IF(E85=0,0,F85/E85))</f>
        <v/>
      </c>
      <c r="M85" s="19">
        <f>IF(D85="","",IF(E85=0,0,D85/E85*1000))</f>
        <v/>
      </c>
    </row>
    <row r="86">
      <c r="A86" s="40" t="n">
        <v>46296</v>
      </c>
      <c r="B86" s="32" t="inlineStr">
        <is>
          <t>Desconhecida</t>
        </is>
      </c>
      <c r="C86" s="32" t="inlineStr">
        <is>
          <t>Masculino</t>
        </is>
      </c>
      <c r="D86" s="55" t="n">
        <v>0.5</v>
      </c>
      <c r="E86" s="56" t="n">
        <v>47</v>
      </c>
      <c r="F86" s="56" t="n">
        <v>0</v>
      </c>
      <c r="G86" s="56" t="n">
        <v>0</v>
      </c>
      <c r="H86" s="57" t="n">
        <v>0</v>
      </c>
      <c r="I86" s="19">
        <f>IF(D86="","",D86*H86)</f>
        <v/>
      </c>
      <c r="J86" s="19">
        <f>IF(D86="","",IF(G86=0,0,D86/G86))</f>
        <v/>
      </c>
      <c r="K86" s="21">
        <f>IF(D86="","",IF(SUMIFS($D$5:$D$1000,$A$5:$A$1000,A86)=0,0,D86/SUMIFS($D$5:$D$1000,$A$5:$A$1000,A86)))</f>
        <v/>
      </c>
      <c r="L86" s="21">
        <f>IF(D86="","",IF(E86=0,0,F86/E86))</f>
        <v/>
      </c>
      <c r="M86" s="19">
        <f>IF(D86="","",IF(E86=0,0,D86/E86*1000))</f>
        <v/>
      </c>
    </row>
    <row r="87">
      <c r="A87" s="40" t="n">
        <v>46296</v>
      </c>
      <c r="B87" s="32" t="inlineStr">
        <is>
          <t>Desconhecida</t>
        </is>
      </c>
      <c r="C87" s="32" t="inlineStr">
        <is>
          <t>Feminino</t>
        </is>
      </c>
      <c r="D87" s="55" t="n">
        <v>0.03</v>
      </c>
      <c r="E87" s="56" t="n">
        <v>13</v>
      </c>
      <c r="F87" s="56" t="n">
        <v>0</v>
      </c>
      <c r="G87" s="56" t="n">
        <v>0</v>
      </c>
      <c r="H87" s="57" t="n">
        <v>0</v>
      </c>
      <c r="I87" s="19">
        <f>IF(D87="","",D87*H87)</f>
        <v/>
      </c>
      <c r="J87" s="19">
        <f>IF(D87="","",IF(G87=0,0,D87/G87))</f>
        <v/>
      </c>
      <c r="K87" s="21">
        <f>IF(D87="","",IF(SUMIFS($D$5:$D$1000,$A$5:$A$1000,A87)=0,0,D87/SUMIFS($D$5:$D$1000,$A$5:$A$1000,A87)))</f>
        <v/>
      </c>
      <c r="L87" s="21">
        <f>IF(D87="","",IF(E87=0,0,F87/E87))</f>
        <v/>
      </c>
      <c r="M87" s="19">
        <f>IF(D87="","",IF(E87=0,0,D87/E87*1000))</f>
        <v/>
      </c>
    </row>
    <row r="88">
      <c r="A88" s="40" t="n">
        <v>46296</v>
      </c>
      <c r="B88" s="32" t="inlineStr">
        <is>
          <t>Desconhecida</t>
        </is>
      </c>
      <c r="C88" s="32" t="inlineStr">
        <is>
          <t>Desconhecido</t>
        </is>
      </c>
      <c r="D88" s="55" t="n">
        <v>0</v>
      </c>
      <c r="E88" s="56" t="n">
        <v>0</v>
      </c>
      <c r="F88" s="56" t="n">
        <v>0</v>
      </c>
      <c r="G88" s="56" t="n">
        <v>2</v>
      </c>
      <c r="H88" s="57" t="n">
        <v>0</v>
      </c>
      <c r="I88" s="19">
        <f>IF(D88="","",D88*H88)</f>
        <v/>
      </c>
      <c r="J88" s="19">
        <f>IF(D88="","",IF(G88=0,0,D88/G88))</f>
        <v/>
      </c>
      <c r="K88" s="21">
        <f>IF(D88="","",IF(SUMIFS($D$5:$D$1000,$A$5:$A$1000,A88)=0,0,D88/SUMIFS($D$5:$D$1000,$A$5:$A$1000,A88)))</f>
        <v/>
      </c>
      <c r="L88" s="21">
        <f>IF(D88="","",IF(E88=0,0,F88/E88))</f>
        <v/>
      </c>
      <c r="M88" s="19">
        <f>IF(D88="","",IF(E88=0,0,D88/E88*1000))</f>
        <v/>
      </c>
    </row>
    <row r="89">
      <c r="A89" s="40" t="n"/>
      <c r="B89" s="32" t="n"/>
      <c r="C89" s="32" t="n"/>
      <c r="D89" s="55" t="n"/>
      <c r="E89" s="56" t="n"/>
      <c r="F89" s="56" t="n"/>
      <c r="G89" s="56" t="n"/>
      <c r="H89" s="57" t="n"/>
      <c r="I89" s="19">
        <f>IF(D89="","",D89*H89)</f>
        <v/>
      </c>
      <c r="J89" s="19">
        <f>IF(D89="","",IF(G89=0,0,D89/G89))</f>
        <v/>
      </c>
      <c r="K89" s="21">
        <f>IF(D89="","",IF(SUMIFS($D$5:$D$1000,$A$5:$A$1000,A89)=0,0,D89/SUMIFS($D$5:$D$1000,$A$5:$A$1000,A89)))</f>
        <v/>
      </c>
      <c r="L89" s="21">
        <f>IF(D89="","",IF(E89=0,0,F89/E89))</f>
        <v/>
      </c>
      <c r="M89" s="19">
        <f>IF(D89="","",IF(E89=0,0,D89/E89*1000))</f>
        <v/>
      </c>
    </row>
    <row r="90">
      <c r="A90" s="40" t="n"/>
      <c r="B90" s="32" t="n"/>
      <c r="C90" s="32" t="n"/>
      <c r="D90" s="55" t="n"/>
      <c r="E90" s="56" t="n"/>
      <c r="F90" s="56" t="n"/>
      <c r="G90" s="56" t="n"/>
      <c r="H90" s="57" t="n"/>
      <c r="I90" s="19">
        <f>IF(D90="","",D90*H90)</f>
        <v/>
      </c>
      <c r="J90" s="19">
        <f>IF(D90="","",IF(G90=0,0,D90/G90))</f>
        <v/>
      </c>
      <c r="K90" s="21">
        <f>IF(D90="","",IF(SUMIFS($D$5:$D$1000,$A$5:$A$1000,A90)=0,0,D90/SUMIFS($D$5:$D$1000,$A$5:$A$1000,A90)))</f>
        <v/>
      </c>
      <c r="L90" s="21">
        <f>IF(D90="","",IF(E90=0,0,F90/E90))</f>
        <v/>
      </c>
      <c r="M90" s="19">
        <f>IF(D90="","",IF(E90=0,0,D90/E90*1000))</f>
        <v/>
      </c>
    </row>
    <row r="91">
      <c r="A91" s="40" t="n"/>
      <c r="B91" s="32" t="n"/>
      <c r="C91" s="32" t="n"/>
      <c r="D91" s="55" t="n"/>
      <c r="E91" s="56" t="n"/>
      <c r="F91" s="56" t="n"/>
      <c r="G91" s="56" t="n"/>
      <c r="H91" s="57" t="n"/>
      <c r="I91" s="19">
        <f>IF(D91="","",D91*H91)</f>
        <v/>
      </c>
      <c r="J91" s="19">
        <f>IF(D91="","",IF(G91=0,0,D91/G91))</f>
        <v/>
      </c>
      <c r="K91" s="21">
        <f>IF(D91="","",IF(SUMIFS($D$5:$D$1000,$A$5:$A$1000,A91)=0,0,D91/SUMIFS($D$5:$D$1000,$A$5:$A$1000,A91)))</f>
        <v/>
      </c>
      <c r="L91" s="21">
        <f>IF(D91="","",IF(E91=0,0,F91/E91))</f>
        <v/>
      </c>
      <c r="M91" s="19">
        <f>IF(D91="","",IF(E91=0,0,D91/E91*1000))</f>
        <v/>
      </c>
    </row>
    <row r="92">
      <c r="A92" s="40" t="n"/>
      <c r="B92" s="32" t="n"/>
      <c r="C92" s="32" t="n"/>
      <c r="D92" s="55" t="n"/>
      <c r="E92" s="56" t="n"/>
      <c r="F92" s="56" t="n"/>
      <c r="G92" s="56" t="n"/>
      <c r="H92" s="57" t="n"/>
      <c r="I92" s="19">
        <f>IF(D92="","",D92*H92)</f>
        <v/>
      </c>
      <c r="J92" s="19">
        <f>IF(D92="","",IF(G92=0,0,D92/G92))</f>
        <v/>
      </c>
      <c r="K92" s="21">
        <f>IF(D92="","",IF(SUMIFS($D$5:$D$1000,$A$5:$A$1000,A92)=0,0,D92/SUMIFS($D$5:$D$1000,$A$5:$A$1000,A92)))</f>
        <v/>
      </c>
      <c r="L92" s="21">
        <f>IF(D92="","",IF(E92=0,0,F92/E92))</f>
        <v/>
      </c>
      <c r="M92" s="19">
        <f>IF(D92="","",IF(E92=0,0,D92/E92*1000))</f>
        <v/>
      </c>
    </row>
    <row r="93">
      <c r="A93" s="40" t="n"/>
      <c r="B93" s="32" t="n"/>
      <c r="C93" s="32" t="n"/>
      <c r="D93" s="55" t="n"/>
      <c r="E93" s="56" t="n"/>
      <c r="F93" s="56" t="n"/>
      <c r="G93" s="56" t="n"/>
      <c r="H93" s="57" t="n"/>
      <c r="I93" s="19">
        <f>IF(D93="","",D93*H93)</f>
        <v/>
      </c>
      <c r="J93" s="19">
        <f>IF(D93="","",IF(G93=0,0,D93/G93))</f>
        <v/>
      </c>
      <c r="K93" s="21">
        <f>IF(D93="","",IF(SUMIFS($D$5:$D$1000,$A$5:$A$1000,A93)=0,0,D93/SUMIFS($D$5:$D$1000,$A$5:$A$1000,A93)))</f>
        <v/>
      </c>
      <c r="L93" s="21">
        <f>IF(D93="","",IF(E93=0,0,F93/E93))</f>
        <v/>
      </c>
      <c r="M93" s="19">
        <f>IF(D93="","",IF(E93=0,0,D93/E93*1000))</f>
        <v/>
      </c>
    </row>
    <row r="94">
      <c r="A94" s="40" t="n"/>
      <c r="B94" s="32" t="n"/>
      <c r="C94" s="32" t="n"/>
      <c r="D94" s="55" t="n"/>
      <c r="E94" s="56" t="n"/>
      <c r="F94" s="56" t="n"/>
      <c r="G94" s="56" t="n"/>
      <c r="H94" s="57" t="n"/>
      <c r="I94" s="19">
        <f>IF(D94="","",D94*H94)</f>
        <v/>
      </c>
      <c r="J94" s="19">
        <f>IF(D94="","",IF(G94=0,0,D94/G94))</f>
        <v/>
      </c>
      <c r="K94" s="21">
        <f>IF(D94="","",IF(SUMIFS($D$5:$D$1000,$A$5:$A$1000,A94)=0,0,D94/SUMIFS($D$5:$D$1000,$A$5:$A$1000,A94)))</f>
        <v/>
      </c>
      <c r="L94" s="21">
        <f>IF(D94="","",IF(E94=0,0,F94/E94))</f>
        <v/>
      </c>
      <c r="M94" s="19">
        <f>IF(D94="","",IF(E94=0,0,D94/E94*1000))</f>
        <v/>
      </c>
    </row>
    <row r="95">
      <c r="A95" s="40" t="n"/>
      <c r="B95" s="32" t="n"/>
      <c r="C95" s="32" t="n"/>
      <c r="D95" s="55" t="n"/>
      <c r="E95" s="56" t="n"/>
      <c r="F95" s="56" t="n"/>
      <c r="G95" s="56" t="n"/>
      <c r="H95" s="57" t="n"/>
      <c r="I95" s="19">
        <f>IF(D95="","",D95*H95)</f>
        <v/>
      </c>
      <c r="J95" s="19">
        <f>IF(D95="","",IF(G95=0,0,D95/G95))</f>
        <v/>
      </c>
      <c r="K95" s="21">
        <f>IF(D95="","",IF(SUMIFS($D$5:$D$1000,$A$5:$A$1000,A95)=0,0,D95/SUMIFS($D$5:$D$1000,$A$5:$A$1000,A95)))</f>
        <v/>
      </c>
      <c r="L95" s="21">
        <f>IF(D95="","",IF(E95=0,0,F95/E95))</f>
        <v/>
      </c>
      <c r="M95" s="19">
        <f>IF(D95="","",IF(E95=0,0,D95/E95*1000))</f>
        <v/>
      </c>
    </row>
    <row r="96">
      <c r="A96" s="40" t="n"/>
      <c r="B96" s="32" t="n"/>
      <c r="C96" s="32" t="n"/>
      <c r="D96" s="55" t="n"/>
      <c r="E96" s="56" t="n"/>
      <c r="F96" s="56" t="n"/>
      <c r="G96" s="56" t="n"/>
      <c r="H96" s="57" t="n"/>
      <c r="I96" s="19">
        <f>IF(D96="","",D96*H96)</f>
        <v/>
      </c>
      <c r="J96" s="19">
        <f>IF(D96="","",IF(G96=0,0,D96/G96))</f>
        <v/>
      </c>
      <c r="K96" s="21">
        <f>IF(D96="","",IF(SUMIFS($D$5:$D$1000,$A$5:$A$1000,A96)=0,0,D96/SUMIFS($D$5:$D$1000,$A$5:$A$1000,A96)))</f>
        <v/>
      </c>
      <c r="L96" s="21">
        <f>IF(D96="","",IF(E96=0,0,F96/E96))</f>
        <v/>
      </c>
      <c r="M96" s="19">
        <f>IF(D96="","",IF(E96=0,0,D96/E96*1000))</f>
        <v/>
      </c>
    </row>
    <row r="97">
      <c r="A97" s="40" t="n"/>
      <c r="B97" s="32" t="n"/>
      <c r="C97" s="32" t="n"/>
      <c r="D97" s="55" t="n"/>
      <c r="E97" s="56" t="n"/>
      <c r="F97" s="56" t="n"/>
      <c r="G97" s="56" t="n"/>
      <c r="H97" s="57" t="n"/>
      <c r="I97" s="19">
        <f>IF(D97="","",D97*H97)</f>
        <v/>
      </c>
      <c r="J97" s="19">
        <f>IF(D97="","",IF(G97=0,0,D97/G97))</f>
        <v/>
      </c>
      <c r="K97" s="21">
        <f>IF(D97="","",IF(SUMIFS($D$5:$D$1000,$A$5:$A$1000,A97)=0,0,D97/SUMIFS($D$5:$D$1000,$A$5:$A$1000,A97)))</f>
        <v/>
      </c>
      <c r="L97" s="21">
        <f>IF(D97="","",IF(E97=0,0,F97/E97))</f>
        <v/>
      </c>
      <c r="M97" s="19">
        <f>IF(D97="","",IF(E97=0,0,D97/E97*1000))</f>
        <v/>
      </c>
    </row>
    <row r="98">
      <c r="A98" s="40" t="n"/>
      <c r="B98" s="32" t="n"/>
      <c r="C98" s="32" t="n"/>
      <c r="D98" s="55" t="n"/>
      <c r="E98" s="56" t="n"/>
      <c r="F98" s="56" t="n"/>
      <c r="G98" s="56" t="n"/>
      <c r="H98" s="57" t="n"/>
      <c r="I98" s="19">
        <f>IF(D98="","",D98*H98)</f>
        <v/>
      </c>
      <c r="J98" s="19">
        <f>IF(D98="","",IF(G98=0,0,D98/G98))</f>
        <v/>
      </c>
      <c r="K98" s="21">
        <f>IF(D98="","",IF(SUMIFS($D$5:$D$1000,$A$5:$A$1000,A98)=0,0,D98/SUMIFS($D$5:$D$1000,$A$5:$A$1000,A98)))</f>
        <v/>
      </c>
      <c r="L98" s="21">
        <f>IF(D98="","",IF(E98=0,0,F98/E98))</f>
        <v/>
      </c>
      <c r="M98" s="19">
        <f>IF(D98="","",IF(E98=0,0,D98/E98*1000))</f>
        <v/>
      </c>
    </row>
    <row r="99">
      <c r="A99" s="40" t="n"/>
      <c r="B99" s="32" t="n"/>
      <c r="C99" s="32" t="n"/>
      <c r="D99" s="55" t="n"/>
      <c r="E99" s="56" t="n"/>
      <c r="F99" s="56" t="n"/>
      <c r="G99" s="56" t="n"/>
      <c r="H99" s="57" t="n"/>
      <c r="I99" s="19">
        <f>IF(D99="","",D99*H99)</f>
        <v/>
      </c>
      <c r="J99" s="19">
        <f>IF(D99="","",IF(G99=0,0,D99/G99))</f>
        <v/>
      </c>
      <c r="K99" s="21">
        <f>IF(D99="","",IF(SUMIFS($D$5:$D$1000,$A$5:$A$1000,A99)=0,0,D99/SUMIFS($D$5:$D$1000,$A$5:$A$1000,A99)))</f>
        <v/>
      </c>
      <c r="L99" s="21">
        <f>IF(D99="","",IF(E99=0,0,F99/E99))</f>
        <v/>
      </c>
      <c r="M99" s="19">
        <f>IF(D99="","",IF(E99=0,0,D99/E99*1000))</f>
        <v/>
      </c>
    </row>
    <row r="100">
      <c r="A100" s="40" t="n"/>
      <c r="B100" s="32" t="n"/>
      <c r="C100" s="32" t="n"/>
      <c r="D100" s="55" t="n"/>
      <c r="E100" s="56" t="n"/>
      <c r="F100" s="56" t="n"/>
      <c r="G100" s="56" t="n"/>
      <c r="H100" s="57" t="n"/>
      <c r="I100" s="19">
        <f>IF(D100="","",D100*H100)</f>
        <v/>
      </c>
      <c r="J100" s="19">
        <f>IF(D100="","",IF(G100=0,0,D100/G100))</f>
        <v/>
      </c>
      <c r="K100" s="21">
        <f>IF(D100="","",IF(SUMIFS($D$5:$D$1000,$A$5:$A$1000,A100)=0,0,D100/SUMIFS($D$5:$D$1000,$A$5:$A$1000,A100)))</f>
        <v/>
      </c>
      <c r="L100" s="21">
        <f>IF(D100="","",IF(E100=0,0,F100/E100))</f>
        <v/>
      </c>
      <c r="M100" s="19">
        <f>IF(D100="","",IF(E100=0,0,D100/E100*1000))</f>
        <v/>
      </c>
    </row>
  </sheetData>
  <autoFilter ref="A4:M100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548235"/>
    <outlinePr summaryBelow="1" summaryRight="1"/>
    <pageSetUpPr/>
  </sheetPr>
  <dimension ref="A1:M9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8" customWidth="1" min="2" max="2"/>
    <col width="26" customWidth="1" min="3" max="3"/>
    <col width="14" customWidth="1" min="4" max="4"/>
    <col width="12" customWidth="1" min="5" max="5"/>
    <col width="12" customWidth="1" min="6" max="6"/>
    <col width="10" customWidth="1" min="7" max="7"/>
    <col width="10" customWidth="1" min="8" max="8"/>
    <col width="15" customWidth="1" min="9" max="9"/>
    <col width="12" customWidth="1" min="10" max="10"/>
    <col width="12" customWidth="1" min="11" max="11"/>
    <col width="10" customWidth="1" min="12" max="12"/>
    <col width="11" customWidth="1" min="13" max="13"/>
  </cols>
  <sheetData>
    <row r="1">
      <c r="A1" s="1" t="inlineStr">
        <is>
          <t>Base por plataforma e posição</t>
        </is>
      </c>
    </row>
    <row r="2">
      <c r="A2" s="2" t="inlineStr">
        <is>
          <t>Uma linha por plataforma, posição e mês.</t>
        </is>
      </c>
    </row>
    <row r="4" ht="32" customHeight="1">
      <c r="A4" s="7" t="inlineStr">
        <is>
          <t>Mês</t>
        </is>
      </c>
      <c r="B4" s="7" t="inlineStr">
        <is>
          <t>Plataforma</t>
        </is>
      </c>
      <c r="C4" s="7" t="inlineStr">
        <is>
          <t>Posição</t>
        </is>
      </c>
      <c r="D4" s="7" t="inlineStr">
        <is>
          <t>Investimento</t>
        </is>
      </c>
      <c r="E4" s="7" t="inlineStr">
        <is>
          <t>Impressões</t>
        </is>
      </c>
      <c r="F4" s="7" t="inlineStr">
        <is>
          <t>Cliques no link</t>
        </is>
      </c>
      <c r="G4" s="7" t="inlineStr">
        <is>
          <t>Compras</t>
        </is>
      </c>
      <c r="H4" s="7" t="inlineStr">
        <is>
          <t>ROAS Meta</t>
        </is>
      </c>
      <c r="I4" s="7" t="inlineStr">
        <is>
          <t>Receita atribuída</t>
        </is>
      </c>
      <c r="J4" s="7" t="inlineStr">
        <is>
          <t>CPA</t>
        </is>
      </c>
      <c r="K4" s="7" t="inlineStr">
        <is>
          <t>% do investimento</t>
        </is>
      </c>
      <c r="L4" s="7" t="inlineStr">
        <is>
          <t>CTR no link</t>
        </is>
      </c>
      <c r="M4" s="7" t="inlineStr">
        <is>
          <t>CPM</t>
        </is>
      </c>
    </row>
    <row r="5">
      <c r="A5" s="40" t="n">
        <v>46204</v>
      </c>
      <c r="B5" s="32" t="inlineStr">
        <is>
          <t>Instagram</t>
        </is>
      </c>
      <c r="C5" s="32" t="inlineStr">
        <is>
          <t>Feed</t>
        </is>
      </c>
      <c r="D5" s="55" t="n">
        <v>10760.46</v>
      </c>
      <c r="E5" s="56" t="n">
        <v>597179</v>
      </c>
      <c r="F5" s="56" t="n">
        <v>15349</v>
      </c>
      <c r="G5" s="56" t="n">
        <v>424</v>
      </c>
      <c r="H5" s="57" t="n">
        <v>5.794828</v>
      </c>
      <c r="I5" s="19">
        <f>IF(D5="","",D5*H5)</f>
        <v/>
      </c>
      <c r="J5" s="19">
        <f>IF(D5="","",IF(G5=0,0,D5/G5))</f>
        <v/>
      </c>
      <c r="K5" s="21">
        <f>IF(D5="","",IF(SUMIFS($D$5:$D$1000,$A$5:$A$1000,A5)=0,0,D5/SUMIFS($D$5:$D$1000,$A$5:$A$1000,A5)))</f>
        <v/>
      </c>
      <c r="L5" s="21">
        <f>IF(D5="","",IF(E5=0,0,F5/E5))</f>
        <v/>
      </c>
      <c r="M5" s="19">
        <f>IF(D5="","",IF(E5=0,0,D5/E5*1000))</f>
        <v/>
      </c>
    </row>
    <row r="6">
      <c r="A6" s="40" t="n">
        <v>46204</v>
      </c>
      <c r="B6" s="32" t="inlineStr">
        <is>
          <t>Instagram</t>
        </is>
      </c>
      <c r="C6" s="32" t="inlineStr">
        <is>
          <t>Stories</t>
        </is>
      </c>
      <c r="D6" s="55" t="n">
        <v>8493.709999999999</v>
      </c>
      <c r="E6" s="56" t="n">
        <v>739340</v>
      </c>
      <c r="F6" s="56" t="n">
        <v>16839</v>
      </c>
      <c r="G6" s="56" t="n">
        <v>400</v>
      </c>
      <c r="H6" s="57" t="n">
        <v>6.808959</v>
      </c>
      <c r="I6" s="19">
        <f>IF(D6="","",D6*H6)</f>
        <v/>
      </c>
      <c r="J6" s="19">
        <f>IF(D6="","",IF(G6=0,0,D6/G6))</f>
        <v/>
      </c>
      <c r="K6" s="21">
        <f>IF(D6="","",IF(SUMIFS($D$5:$D$1000,$A$5:$A$1000,A6)=0,0,D6/SUMIFS($D$5:$D$1000,$A$5:$A$1000,A6)))</f>
        <v/>
      </c>
      <c r="L6" s="21">
        <f>IF(D6="","",IF(E6=0,0,F6/E6))</f>
        <v/>
      </c>
      <c r="M6" s="19">
        <f>IF(D6="","",IF(E6=0,0,D6/E6*1000))</f>
        <v/>
      </c>
    </row>
    <row r="7">
      <c r="A7" s="40" t="n">
        <v>46204</v>
      </c>
      <c r="B7" s="32" t="inlineStr">
        <is>
          <t>Instagram</t>
        </is>
      </c>
      <c r="C7" s="32" t="inlineStr">
        <is>
          <t>Reels</t>
        </is>
      </c>
      <c r="D7" s="55" t="n">
        <v>6962.96</v>
      </c>
      <c r="E7" s="56" t="n">
        <v>1177505</v>
      </c>
      <c r="F7" s="56" t="n">
        <v>13107</v>
      </c>
      <c r="G7" s="56" t="n">
        <v>320</v>
      </c>
      <c r="H7" s="57" t="n">
        <v>5.066391</v>
      </c>
      <c r="I7" s="19">
        <f>IF(D7="","",D7*H7)</f>
        <v/>
      </c>
      <c r="J7" s="19">
        <f>IF(D7="","",IF(G7=0,0,D7/G7))</f>
        <v/>
      </c>
      <c r="K7" s="21">
        <f>IF(D7="","",IF(SUMIFS($D$5:$D$1000,$A$5:$A$1000,A7)=0,0,D7/SUMIFS($D$5:$D$1000,$A$5:$A$1000,A7)))</f>
        <v/>
      </c>
      <c r="L7" s="21">
        <f>IF(D7="","",IF(E7=0,0,F7/E7))</f>
        <v/>
      </c>
      <c r="M7" s="19">
        <f>IF(D7="","",IF(E7=0,0,D7/E7*1000))</f>
        <v/>
      </c>
    </row>
    <row r="8">
      <c r="A8" s="40" t="n">
        <v>46204</v>
      </c>
      <c r="B8" s="32" t="inlineStr">
        <is>
          <t>Facebook</t>
        </is>
      </c>
      <c r="C8" s="32" t="inlineStr">
        <is>
          <t>Feed</t>
        </is>
      </c>
      <c r="D8" s="55" t="n">
        <v>1231.23</v>
      </c>
      <c r="E8" s="56" t="n">
        <v>90116</v>
      </c>
      <c r="F8" s="56" t="n">
        <v>3006</v>
      </c>
      <c r="G8" s="56" t="n">
        <v>25</v>
      </c>
      <c r="H8" s="57" t="n">
        <v>3.078286</v>
      </c>
      <c r="I8" s="19">
        <f>IF(D8="","",D8*H8)</f>
        <v/>
      </c>
      <c r="J8" s="19">
        <f>IF(D8="","",IF(G8=0,0,D8/G8))</f>
        <v/>
      </c>
      <c r="K8" s="21">
        <f>IF(D8="","",IF(SUMIFS($D$5:$D$1000,$A$5:$A$1000,A8)=0,0,D8/SUMIFS($D$5:$D$1000,$A$5:$A$1000,A8)))</f>
        <v/>
      </c>
      <c r="L8" s="21">
        <f>IF(D8="","",IF(E8=0,0,F8/E8))</f>
        <v/>
      </c>
      <c r="M8" s="19">
        <f>IF(D8="","",IF(E8=0,0,D8/E8*1000))</f>
        <v/>
      </c>
    </row>
    <row r="9">
      <c r="A9" s="40" t="n">
        <v>46204</v>
      </c>
      <c r="B9" s="32" t="inlineStr">
        <is>
          <t>Audience Network</t>
        </is>
      </c>
      <c r="C9" s="32" t="inlineStr">
        <is>
          <t>Vídeo premiado</t>
        </is>
      </c>
      <c r="D9" s="55" t="n">
        <v>606.24</v>
      </c>
      <c r="E9" s="56" t="n">
        <v>26363</v>
      </c>
      <c r="F9" s="56" t="n">
        <v>4071</v>
      </c>
      <c r="G9" s="56" t="n">
        <v>0</v>
      </c>
      <c r="H9" s="57" t="n">
        <v>0</v>
      </c>
      <c r="I9" s="19">
        <f>IF(D9="","",D9*H9)</f>
        <v/>
      </c>
      <c r="J9" s="19">
        <f>IF(D9="","",IF(G9=0,0,D9/G9))</f>
        <v/>
      </c>
      <c r="K9" s="21">
        <f>IF(D9="","",IF(SUMIFS($D$5:$D$1000,$A$5:$A$1000,A9)=0,0,D9/SUMIFS($D$5:$D$1000,$A$5:$A$1000,A9)))</f>
        <v/>
      </c>
      <c r="L9" s="21">
        <f>IF(D9="","",IF(E9=0,0,F9/E9))</f>
        <v/>
      </c>
      <c r="M9" s="19">
        <f>IF(D9="","",IF(E9=0,0,D9/E9*1000))</f>
        <v/>
      </c>
    </row>
    <row r="10">
      <c r="A10" s="40" t="n">
        <v>46204</v>
      </c>
      <c r="B10" s="32" t="inlineStr">
        <is>
          <t>Facebook</t>
        </is>
      </c>
      <c r="C10" s="32" t="inlineStr">
        <is>
          <t>Reels</t>
        </is>
      </c>
      <c r="D10" s="55" t="n">
        <v>441.29</v>
      </c>
      <c r="E10" s="56" t="n">
        <v>69304</v>
      </c>
      <c r="F10" s="56" t="n">
        <v>1577</v>
      </c>
      <c r="G10" s="56" t="n">
        <v>6</v>
      </c>
      <c r="H10" s="57" t="n">
        <v>2.173491</v>
      </c>
      <c r="I10" s="19">
        <f>IF(D10="","",D10*H10)</f>
        <v/>
      </c>
      <c r="J10" s="19">
        <f>IF(D10="","",IF(G10=0,0,D10/G10))</f>
        <v/>
      </c>
      <c r="K10" s="21">
        <f>IF(D10="","",IF(SUMIFS($D$5:$D$1000,$A$5:$A$1000,A10)=0,0,D10/SUMIFS($D$5:$D$1000,$A$5:$A$1000,A10)))</f>
        <v/>
      </c>
      <c r="L10" s="21">
        <f>IF(D10="","",IF(E10=0,0,F10/E10))</f>
        <v/>
      </c>
      <c r="M10" s="19">
        <f>IF(D10="","",IF(E10=0,0,D10/E10*1000))</f>
        <v/>
      </c>
    </row>
    <row r="11">
      <c r="A11" s="40" t="n">
        <v>46204</v>
      </c>
      <c r="B11" s="32" t="inlineStr">
        <is>
          <t>Facebook</t>
        </is>
      </c>
      <c r="C11" s="32" t="inlineStr">
        <is>
          <t>Reels (sobreposição)</t>
        </is>
      </c>
      <c r="D11" s="55" t="n">
        <v>319.44</v>
      </c>
      <c r="E11" s="56" t="n">
        <v>173269</v>
      </c>
      <c r="F11" s="56" t="n">
        <v>2018</v>
      </c>
      <c r="G11" s="56" t="n">
        <v>0</v>
      </c>
      <c r="H11" s="57" t="n">
        <v>0</v>
      </c>
      <c r="I11" s="19">
        <f>IF(D11="","",D11*H11)</f>
        <v/>
      </c>
      <c r="J11" s="19">
        <f>IF(D11="","",IF(G11=0,0,D11/G11))</f>
        <v/>
      </c>
      <c r="K11" s="21">
        <f>IF(D11="","",IF(SUMIFS($D$5:$D$1000,$A$5:$A$1000,A11)=0,0,D11/SUMIFS($D$5:$D$1000,$A$5:$A$1000,A11)))</f>
        <v/>
      </c>
      <c r="L11" s="21">
        <f>IF(D11="","",IF(E11=0,0,F11/E11))</f>
        <v/>
      </c>
      <c r="M11" s="19">
        <f>IF(D11="","",IF(E11=0,0,D11/E11*1000))</f>
        <v/>
      </c>
    </row>
    <row r="12">
      <c r="A12" s="40" t="n">
        <v>46204</v>
      </c>
      <c r="B12" s="32" t="inlineStr">
        <is>
          <t>Audience Network</t>
        </is>
      </c>
      <c r="C12" s="32" t="inlineStr">
        <is>
          <t>Clássico</t>
        </is>
      </c>
      <c r="D12" s="55" t="n">
        <v>275.19</v>
      </c>
      <c r="E12" s="56" t="n">
        <v>16936</v>
      </c>
      <c r="F12" s="56" t="n">
        <v>1631</v>
      </c>
      <c r="G12" s="56" t="n">
        <v>0</v>
      </c>
      <c r="H12" s="57" t="n">
        <v>0</v>
      </c>
      <c r="I12" s="19">
        <f>IF(D12="","",D12*H12)</f>
        <v/>
      </c>
      <c r="J12" s="19">
        <f>IF(D12="","",IF(G12=0,0,D12/G12))</f>
        <v/>
      </c>
      <c r="K12" s="21">
        <f>IF(D12="","",IF(SUMIFS($D$5:$D$1000,$A$5:$A$1000,A12)=0,0,D12/SUMIFS($D$5:$D$1000,$A$5:$A$1000,A12)))</f>
        <v/>
      </c>
      <c r="L12" s="21">
        <f>IF(D12="","",IF(E12=0,0,F12/E12))</f>
        <v/>
      </c>
      <c r="M12" s="19">
        <f>IF(D12="","",IF(E12=0,0,D12/E12*1000))</f>
        <v/>
      </c>
    </row>
    <row r="13">
      <c r="A13" s="40" t="n">
        <v>46204</v>
      </c>
      <c r="B13" s="32" t="inlineStr">
        <is>
          <t>Facebook</t>
        </is>
      </c>
      <c r="C13" s="32" t="inlineStr">
        <is>
          <t>Marketplace</t>
        </is>
      </c>
      <c r="D13" s="55" t="n">
        <v>125.89</v>
      </c>
      <c r="E13" s="56" t="n">
        <v>79849</v>
      </c>
      <c r="F13" s="56" t="n">
        <v>41</v>
      </c>
      <c r="G13" s="56" t="n">
        <v>1</v>
      </c>
      <c r="H13" s="57" t="n">
        <v>0.5631159999999999</v>
      </c>
      <c r="I13" s="19">
        <f>IF(D13="","",D13*H13)</f>
        <v/>
      </c>
      <c r="J13" s="19">
        <f>IF(D13="","",IF(G13=0,0,D13/G13))</f>
        <v/>
      </c>
      <c r="K13" s="21">
        <f>IF(D13="","",IF(SUMIFS($D$5:$D$1000,$A$5:$A$1000,A13)=0,0,D13/SUMIFS($D$5:$D$1000,$A$5:$A$1000,A13)))</f>
        <v/>
      </c>
      <c r="L13" s="21">
        <f>IF(D13="","",IF(E13=0,0,F13/E13))</f>
        <v/>
      </c>
      <c r="M13" s="19">
        <f>IF(D13="","",IF(E13=0,0,D13/E13*1000))</f>
        <v/>
      </c>
    </row>
    <row r="14">
      <c r="A14" s="40" t="n">
        <v>46204</v>
      </c>
      <c r="B14" s="32" t="inlineStr">
        <is>
          <t>Facebook</t>
        </is>
      </c>
      <c r="C14" s="32" t="inlineStr">
        <is>
          <t>Stories</t>
        </is>
      </c>
      <c r="D14" s="55" t="n">
        <v>66.84</v>
      </c>
      <c r="E14" s="56" t="n">
        <v>13633</v>
      </c>
      <c r="F14" s="56" t="n">
        <v>77</v>
      </c>
      <c r="G14" s="56" t="n">
        <v>2</v>
      </c>
      <c r="H14" s="57" t="n">
        <v>1.981917</v>
      </c>
      <c r="I14" s="19">
        <f>IF(D14="","",D14*H14)</f>
        <v/>
      </c>
      <c r="J14" s="19">
        <f>IF(D14="","",IF(G14=0,0,D14/G14))</f>
        <v/>
      </c>
      <c r="K14" s="21">
        <f>IF(D14="","",IF(SUMIFS($D$5:$D$1000,$A$5:$A$1000,A14)=0,0,D14/SUMIFS($D$5:$D$1000,$A$5:$A$1000,A14)))</f>
        <v/>
      </c>
      <c r="L14" s="21">
        <f>IF(D14="","",IF(E14=0,0,F14/E14))</f>
        <v/>
      </c>
      <c r="M14" s="19">
        <f>IF(D14="","",IF(E14=0,0,D14/E14*1000))</f>
        <v/>
      </c>
    </row>
    <row r="15">
      <c r="A15" s="40" t="n">
        <v>46204</v>
      </c>
      <c r="B15" s="32" t="inlineStr">
        <is>
          <t>Facebook</t>
        </is>
      </c>
      <c r="C15" s="32" t="inlineStr">
        <is>
          <t>Vídeo in-stream</t>
        </is>
      </c>
      <c r="D15" s="55" t="n">
        <v>65.87</v>
      </c>
      <c r="E15" s="56" t="n">
        <v>14649</v>
      </c>
      <c r="F15" s="56" t="n">
        <v>266</v>
      </c>
      <c r="G15" s="56" t="n">
        <v>1</v>
      </c>
      <c r="H15" s="57" t="n">
        <v>4.339197</v>
      </c>
      <c r="I15" s="19">
        <f>IF(D15="","",D15*H15)</f>
        <v/>
      </c>
      <c r="J15" s="19">
        <f>IF(D15="","",IF(G15=0,0,D15/G15))</f>
        <v/>
      </c>
      <c r="K15" s="21">
        <f>IF(D15="","",IF(SUMIFS($D$5:$D$1000,$A$5:$A$1000,A15)=0,0,D15/SUMIFS($D$5:$D$1000,$A$5:$A$1000,A15)))</f>
        <v/>
      </c>
      <c r="L15" s="21">
        <f>IF(D15="","",IF(E15=0,0,F15/E15))</f>
        <v/>
      </c>
      <c r="M15" s="19">
        <f>IF(D15="","",IF(E15=0,0,D15/E15*1000))</f>
        <v/>
      </c>
    </row>
    <row r="16">
      <c r="A16" s="40" t="n">
        <v>46204</v>
      </c>
      <c r="B16" s="32" t="inlineStr">
        <is>
          <t>Threads</t>
        </is>
      </c>
      <c r="C16" s="32" t="inlineStr">
        <is>
          <t>Feed</t>
        </is>
      </c>
      <c r="D16" s="55" t="n">
        <v>62.56</v>
      </c>
      <c r="E16" s="56" t="n">
        <v>8405</v>
      </c>
      <c r="F16" s="56" t="n">
        <v>267</v>
      </c>
      <c r="G16" s="56" t="n">
        <v>0</v>
      </c>
      <c r="H16" s="57" t="n">
        <v>0</v>
      </c>
      <c r="I16" s="19">
        <f>IF(D16="","",D16*H16)</f>
        <v/>
      </c>
      <c r="J16" s="19">
        <f>IF(D16="","",IF(G16=0,0,D16/G16))</f>
        <v/>
      </c>
      <c r="K16" s="21">
        <f>IF(D16="","",IF(SUMIFS($D$5:$D$1000,$A$5:$A$1000,A16)=0,0,D16/SUMIFS($D$5:$D$1000,$A$5:$A$1000,A16)))</f>
        <v/>
      </c>
      <c r="L16" s="21">
        <f>IF(D16="","",IF(E16=0,0,F16/E16))</f>
        <v/>
      </c>
      <c r="M16" s="19">
        <f>IF(D16="","",IF(E16=0,0,D16/E16*1000))</f>
        <v/>
      </c>
    </row>
    <row r="17">
      <c r="A17" s="40" t="n">
        <v>46204</v>
      </c>
      <c r="B17" s="32" t="inlineStr">
        <is>
          <t>WhatsApp</t>
        </is>
      </c>
      <c r="C17" s="32" t="inlineStr">
        <is>
          <t>Status</t>
        </is>
      </c>
      <c r="D17" s="55" t="n">
        <v>31.85</v>
      </c>
      <c r="E17" s="56" t="n">
        <v>33050</v>
      </c>
      <c r="F17" s="56" t="n">
        <v>90</v>
      </c>
      <c r="G17" s="56" t="n">
        <v>0</v>
      </c>
      <c r="H17" s="57" t="n">
        <v>0</v>
      </c>
      <c r="I17" s="19">
        <f>IF(D17="","",D17*H17)</f>
        <v/>
      </c>
      <c r="J17" s="19">
        <f>IF(D17="","",IF(G17=0,0,D17/G17))</f>
        <v/>
      </c>
      <c r="K17" s="21">
        <f>IF(D17="","",IF(SUMIFS($D$5:$D$1000,$A$5:$A$1000,A17)=0,0,D17/SUMIFS($D$5:$D$1000,$A$5:$A$1000,A17)))</f>
        <v/>
      </c>
      <c r="L17" s="21">
        <f>IF(D17="","",IF(E17=0,0,F17/E17))</f>
        <v/>
      </c>
      <c r="M17" s="19">
        <f>IF(D17="","",IF(E17=0,0,D17/E17*1000))</f>
        <v/>
      </c>
    </row>
    <row r="18">
      <c r="A18" s="40" t="n">
        <v>46204</v>
      </c>
      <c r="B18" s="32" t="inlineStr">
        <is>
          <t>Facebook</t>
        </is>
      </c>
      <c r="C18" s="32" t="inlineStr">
        <is>
          <t>Pesquisa</t>
        </is>
      </c>
      <c r="D18" s="55" t="n">
        <v>13.5</v>
      </c>
      <c r="E18" s="56" t="n">
        <v>10590</v>
      </c>
      <c r="F18" s="56" t="n">
        <v>7</v>
      </c>
      <c r="G18" s="56" t="n">
        <v>0</v>
      </c>
      <c r="H18" s="57" t="n">
        <v>0</v>
      </c>
      <c r="I18" s="19">
        <f>IF(D18="","",D18*H18)</f>
        <v/>
      </c>
      <c r="J18" s="19">
        <f>IF(D18="","",IF(G18=0,0,D18/G18))</f>
        <v/>
      </c>
      <c r="K18" s="21">
        <f>IF(D18="","",IF(SUMIFS($D$5:$D$1000,$A$5:$A$1000,A18)=0,0,D18/SUMIFS($D$5:$D$1000,$A$5:$A$1000,A18)))</f>
        <v/>
      </c>
      <c r="L18" s="21">
        <f>IF(D18="","",IF(E18=0,0,F18/E18))</f>
        <v/>
      </c>
      <c r="M18" s="19">
        <f>IF(D18="","",IF(E18=0,0,D18/E18*1000))</f>
        <v/>
      </c>
    </row>
    <row r="19">
      <c r="A19" s="40" t="n">
        <v>46204</v>
      </c>
      <c r="B19" s="32" t="inlineStr">
        <is>
          <t>Instagram</t>
        </is>
      </c>
      <c r="C19" s="32" t="inlineStr">
        <is>
          <t>Explorar (grade)</t>
        </is>
      </c>
      <c r="D19" s="55" t="n">
        <v>9.050000000000001</v>
      </c>
      <c r="E19" s="56" t="n">
        <v>2423</v>
      </c>
      <c r="F19" s="56" t="n">
        <v>16</v>
      </c>
      <c r="G19" s="56" t="n">
        <v>2</v>
      </c>
      <c r="H19" s="57" t="n">
        <v>96.01423699999999</v>
      </c>
      <c r="I19" s="19">
        <f>IF(D19="","",D19*H19)</f>
        <v/>
      </c>
      <c r="J19" s="19">
        <f>IF(D19="","",IF(G19=0,0,D19/G19))</f>
        <v/>
      </c>
      <c r="K19" s="21">
        <f>IF(D19="","",IF(SUMIFS($D$5:$D$1000,$A$5:$A$1000,A19)=0,0,D19/SUMIFS($D$5:$D$1000,$A$5:$A$1000,A19)))</f>
        <v/>
      </c>
      <c r="L19" s="21">
        <f>IF(D19="","",IF(E19=0,0,F19/E19))</f>
        <v/>
      </c>
      <c r="M19" s="19">
        <f>IF(D19="","",IF(E19=0,0,D19/E19*1000))</f>
        <v/>
      </c>
    </row>
    <row r="20">
      <c r="A20" s="40" t="n">
        <v>46204</v>
      </c>
      <c r="B20" s="32" t="inlineStr">
        <is>
          <t>Facebook</t>
        </is>
      </c>
      <c r="C20" s="32" t="inlineStr">
        <is>
          <t>Notificação</t>
        </is>
      </c>
      <c r="D20" s="55" t="n">
        <v>5.11</v>
      </c>
      <c r="E20" s="56" t="n">
        <v>662</v>
      </c>
      <c r="F20" s="56" t="n">
        <v>13</v>
      </c>
      <c r="G20" s="56" t="n">
        <v>0</v>
      </c>
      <c r="H20" s="57" t="n">
        <v>0</v>
      </c>
      <c r="I20" s="19">
        <f>IF(D20="","",D20*H20)</f>
        <v/>
      </c>
      <c r="J20" s="19">
        <f>IF(D20="","",IF(G20=0,0,D20/G20))</f>
        <v/>
      </c>
      <c r="K20" s="21">
        <f>IF(D20="","",IF(SUMIFS($D$5:$D$1000,$A$5:$A$1000,A20)=0,0,D20/SUMIFS($D$5:$D$1000,$A$5:$A$1000,A20)))</f>
        <v/>
      </c>
      <c r="L20" s="21">
        <f>IF(D20="","",IF(E20=0,0,F20/E20))</f>
        <v/>
      </c>
      <c r="M20" s="19">
        <f>IF(D20="","",IF(E20=0,0,D20/E20*1000))</f>
        <v/>
      </c>
    </row>
    <row r="21">
      <c r="A21" s="40" t="n">
        <v>46204</v>
      </c>
      <c r="B21" s="32" t="inlineStr">
        <is>
          <t>Facebook</t>
        </is>
      </c>
      <c r="C21" s="32" t="inlineStr">
        <is>
          <t>Coluna da direita</t>
        </is>
      </c>
      <c r="D21" s="55" t="n">
        <v>4.23</v>
      </c>
      <c r="E21" s="56" t="n">
        <v>1784</v>
      </c>
      <c r="F21" s="56" t="n">
        <v>2</v>
      </c>
      <c r="G21" s="56" t="n">
        <v>0</v>
      </c>
      <c r="H21" s="57" t="n">
        <v>0</v>
      </c>
      <c r="I21" s="19">
        <f>IF(D21="","",D21*H21)</f>
        <v/>
      </c>
      <c r="J21" s="19">
        <f>IF(D21="","",IF(G21=0,0,D21/G21))</f>
        <v/>
      </c>
      <c r="K21" s="21">
        <f>IF(D21="","",IF(SUMIFS($D$5:$D$1000,$A$5:$A$1000,A21)=0,0,D21/SUMIFS($D$5:$D$1000,$A$5:$A$1000,A21)))</f>
        <v/>
      </c>
      <c r="L21" s="21">
        <f>IF(D21="","",IF(E21=0,0,F21/E21))</f>
        <v/>
      </c>
      <c r="M21" s="19">
        <f>IF(D21="","",IF(E21=0,0,D21/E21*1000))</f>
        <v/>
      </c>
    </row>
    <row r="22">
      <c r="A22" s="40" t="n">
        <v>46204</v>
      </c>
      <c r="B22" s="32" t="inlineStr">
        <is>
          <t>Facebook</t>
        </is>
      </c>
      <c r="C22" s="32" t="inlineStr">
        <is>
          <t>Feed do perfil</t>
        </is>
      </c>
      <c r="D22" s="55" t="n">
        <v>1.65</v>
      </c>
      <c r="E22" s="56" t="n">
        <v>295</v>
      </c>
      <c r="F22" s="56" t="n">
        <v>3</v>
      </c>
      <c r="G22" s="56" t="n">
        <v>0</v>
      </c>
      <c r="H22" s="57" t="n">
        <v>0</v>
      </c>
      <c r="I22" s="19">
        <f>IF(D22="","",D22*H22)</f>
        <v/>
      </c>
      <c r="J22" s="19">
        <f>IF(D22="","",IF(G22=0,0,D22/G22))</f>
        <v/>
      </c>
      <c r="K22" s="21">
        <f>IF(D22="","",IF(SUMIFS($D$5:$D$1000,$A$5:$A$1000,A22)=0,0,D22/SUMIFS($D$5:$D$1000,$A$5:$A$1000,A22)))</f>
        <v/>
      </c>
      <c r="L22" s="21">
        <f>IF(D22="","",IF(E22=0,0,F22/E22))</f>
        <v/>
      </c>
      <c r="M22" s="19">
        <f>IF(D22="","",IF(E22=0,0,D22/E22*1000))</f>
        <v/>
      </c>
    </row>
    <row r="23">
      <c r="A23" s="40" t="n">
        <v>46204</v>
      </c>
      <c r="B23" s="32" t="inlineStr">
        <is>
          <t>Instagram</t>
        </is>
      </c>
      <c r="C23" s="32" t="inlineStr">
        <is>
          <t>Pesquisa</t>
        </is>
      </c>
      <c r="D23" s="55" t="n">
        <v>0.38</v>
      </c>
      <c r="E23" s="56" t="n">
        <v>77</v>
      </c>
      <c r="F23" s="56" t="n">
        <v>0</v>
      </c>
      <c r="G23" s="56" t="n">
        <v>0</v>
      </c>
      <c r="H23" s="57" t="n">
        <v>0</v>
      </c>
      <c r="I23" s="19">
        <f>IF(D23="","",D23*H23)</f>
        <v/>
      </c>
      <c r="J23" s="19">
        <f>IF(D23="","",IF(G23=0,0,D23/G23))</f>
        <v/>
      </c>
      <c r="K23" s="21">
        <f>IF(D23="","",IF(SUMIFS($D$5:$D$1000,$A$5:$A$1000,A23)=0,0,D23/SUMIFS($D$5:$D$1000,$A$5:$A$1000,A23)))</f>
        <v/>
      </c>
      <c r="L23" s="21">
        <f>IF(D23="","",IF(E23=0,0,F23/E23))</f>
        <v/>
      </c>
      <c r="M23" s="19">
        <f>IF(D23="","",IF(E23=0,0,D23/E23*1000))</f>
        <v/>
      </c>
    </row>
    <row r="24">
      <c r="A24" s="40" t="n">
        <v>46204</v>
      </c>
      <c r="B24" s="32" t="inlineStr">
        <is>
          <t>Desconhecido</t>
        </is>
      </c>
      <c r="C24" s="32" t="inlineStr">
        <is>
          <t>Desconhecido</t>
        </is>
      </c>
      <c r="D24" s="55" t="n">
        <v>0</v>
      </c>
      <c r="E24" s="56" t="n">
        <v>0</v>
      </c>
      <c r="F24" s="56" t="n">
        <v>8</v>
      </c>
      <c r="G24" s="56" t="n">
        <v>2</v>
      </c>
      <c r="H24" s="57" t="n">
        <v>0</v>
      </c>
      <c r="I24" s="19">
        <f>IF(D24="","",D24*H24)</f>
        <v/>
      </c>
      <c r="J24" s="19">
        <f>IF(D24="","",IF(G24=0,0,D24/G24))</f>
        <v/>
      </c>
      <c r="K24" s="21">
        <f>IF(D24="","",IF(SUMIFS($D$5:$D$1000,$A$5:$A$1000,A24)=0,0,D24/SUMIFS($D$5:$D$1000,$A$5:$A$1000,A24)))</f>
        <v/>
      </c>
      <c r="L24" s="21">
        <f>IF(D24="","",IF(E24=0,0,F24/E24))</f>
        <v/>
      </c>
      <c r="M24" s="19">
        <f>IF(D24="","",IF(E24=0,0,D24/E24*1000))</f>
        <v/>
      </c>
    </row>
    <row r="25">
      <c r="A25" s="40" t="n">
        <v>46235</v>
      </c>
      <c r="B25" s="32" t="inlineStr">
        <is>
          <t>Instagram</t>
        </is>
      </c>
      <c r="C25" s="32" t="inlineStr">
        <is>
          <t>Feed</t>
        </is>
      </c>
      <c r="D25" s="55" t="n">
        <v>12315.83</v>
      </c>
      <c r="E25" s="56" t="n">
        <v>846750</v>
      </c>
      <c r="F25" s="56" t="n">
        <v>16620</v>
      </c>
      <c r="G25" s="56" t="n">
        <v>430</v>
      </c>
      <c r="H25" s="57" t="n">
        <v>3.057826</v>
      </c>
      <c r="I25" s="19">
        <f>IF(D25="","",D25*H25)</f>
        <v/>
      </c>
      <c r="J25" s="19">
        <f>IF(D25="","",IF(G25=0,0,D25/G25))</f>
        <v/>
      </c>
      <c r="K25" s="21">
        <f>IF(D25="","",IF(SUMIFS($D$5:$D$1000,$A$5:$A$1000,A25)=0,0,D25/SUMIFS($D$5:$D$1000,$A$5:$A$1000,A25)))</f>
        <v/>
      </c>
      <c r="L25" s="21">
        <f>IF(D25="","",IF(E25=0,0,F25/E25))</f>
        <v/>
      </c>
      <c r="M25" s="19">
        <f>IF(D25="","",IF(E25=0,0,D25/E25*1000))</f>
        <v/>
      </c>
    </row>
    <row r="26">
      <c r="A26" s="40" t="n">
        <v>46235</v>
      </c>
      <c r="B26" s="32" t="inlineStr">
        <is>
          <t>Instagram</t>
        </is>
      </c>
      <c r="C26" s="32" t="inlineStr">
        <is>
          <t>Reels</t>
        </is>
      </c>
      <c r="D26" s="55" t="n">
        <v>11590.51</v>
      </c>
      <c r="E26" s="56" t="n">
        <v>2308588</v>
      </c>
      <c r="F26" s="56" t="n">
        <v>48963</v>
      </c>
      <c r="G26" s="56" t="n">
        <v>472</v>
      </c>
      <c r="H26" s="57" t="n">
        <v>1.777462</v>
      </c>
      <c r="I26" s="19">
        <f>IF(D26="","",D26*H26)</f>
        <v/>
      </c>
      <c r="J26" s="19">
        <f>IF(D26="","",IF(G26=0,0,D26/G26))</f>
        <v/>
      </c>
      <c r="K26" s="21">
        <f>IF(D26="","",IF(SUMIFS($D$5:$D$1000,$A$5:$A$1000,A26)=0,0,D26/SUMIFS($D$5:$D$1000,$A$5:$A$1000,A26)))</f>
        <v/>
      </c>
      <c r="L26" s="21">
        <f>IF(D26="","",IF(E26=0,0,F26/E26))</f>
        <v/>
      </c>
      <c r="M26" s="19">
        <f>IF(D26="","",IF(E26=0,0,D26/E26*1000))</f>
        <v/>
      </c>
    </row>
    <row r="27">
      <c r="A27" s="40" t="n">
        <v>46235</v>
      </c>
      <c r="B27" s="32" t="inlineStr">
        <is>
          <t>Instagram</t>
        </is>
      </c>
      <c r="C27" s="32" t="inlineStr">
        <is>
          <t>Stories</t>
        </is>
      </c>
      <c r="D27" s="55" t="n">
        <v>10301.34</v>
      </c>
      <c r="E27" s="56" t="n">
        <v>1121957</v>
      </c>
      <c r="F27" s="56" t="n">
        <v>15320</v>
      </c>
      <c r="G27" s="56" t="n">
        <v>393</v>
      </c>
      <c r="H27" s="57" t="n">
        <v>3.886241</v>
      </c>
      <c r="I27" s="19">
        <f>IF(D27="","",D27*H27)</f>
        <v/>
      </c>
      <c r="J27" s="19">
        <f>IF(D27="","",IF(G27=0,0,D27/G27))</f>
        <v/>
      </c>
      <c r="K27" s="21">
        <f>IF(D27="","",IF(SUMIFS($D$5:$D$1000,$A$5:$A$1000,A27)=0,0,D27/SUMIFS($D$5:$D$1000,$A$5:$A$1000,A27)))</f>
        <v/>
      </c>
      <c r="L27" s="21">
        <f>IF(D27="","",IF(E27=0,0,F27/E27))</f>
        <v/>
      </c>
      <c r="M27" s="19">
        <f>IF(D27="","",IF(E27=0,0,D27/E27*1000))</f>
        <v/>
      </c>
    </row>
    <row r="28">
      <c r="A28" s="40" t="n">
        <v>46235</v>
      </c>
      <c r="B28" s="32" t="inlineStr">
        <is>
          <t>Facebook</t>
        </is>
      </c>
      <c r="C28" s="32" t="inlineStr">
        <is>
          <t>Feed</t>
        </is>
      </c>
      <c r="D28" s="55" t="n">
        <v>1194.45</v>
      </c>
      <c r="E28" s="56" t="n">
        <v>122847</v>
      </c>
      <c r="F28" s="56" t="n">
        <v>3334</v>
      </c>
      <c r="G28" s="56" t="n">
        <v>43</v>
      </c>
      <c r="H28" s="57" t="n">
        <v>3.293097</v>
      </c>
      <c r="I28" s="19">
        <f>IF(D28="","",D28*H28)</f>
        <v/>
      </c>
      <c r="J28" s="19">
        <f>IF(D28="","",IF(G28=0,0,D28/G28))</f>
        <v/>
      </c>
      <c r="K28" s="21">
        <f>IF(D28="","",IF(SUMIFS($D$5:$D$1000,$A$5:$A$1000,A28)=0,0,D28/SUMIFS($D$5:$D$1000,$A$5:$A$1000,A28)))</f>
        <v/>
      </c>
      <c r="L28" s="21">
        <f>IF(D28="","",IF(E28=0,0,F28/E28))</f>
        <v/>
      </c>
      <c r="M28" s="19">
        <f>IF(D28="","",IF(E28=0,0,D28/E28*1000))</f>
        <v/>
      </c>
    </row>
    <row r="29">
      <c r="A29" s="40" t="n">
        <v>46235</v>
      </c>
      <c r="B29" s="32" t="inlineStr">
        <is>
          <t>Audience Network</t>
        </is>
      </c>
      <c r="C29" s="32" t="inlineStr">
        <is>
          <t>Vídeo premiado</t>
        </is>
      </c>
      <c r="D29" s="55" t="n">
        <v>679.27</v>
      </c>
      <c r="E29" s="56" t="n">
        <v>32465</v>
      </c>
      <c r="F29" s="56" t="n">
        <v>5100</v>
      </c>
      <c r="G29" s="56" t="n">
        <v>0</v>
      </c>
      <c r="H29" s="57" t="n">
        <v>0</v>
      </c>
      <c r="I29" s="19">
        <f>IF(D29="","",D29*H29)</f>
        <v/>
      </c>
      <c r="J29" s="19">
        <f>IF(D29="","",IF(G29=0,0,D29/G29))</f>
        <v/>
      </c>
      <c r="K29" s="21">
        <f>IF(D29="","",IF(SUMIFS($D$5:$D$1000,$A$5:$A$1000,A29)=0,0,D29/SUMIFS($D$5:$D$1000,$A$5:$A$1000,A29)))</f>
        <v/>
      </c>
      <c r="L29" s="21">
        <f>IF(D29="","",IF(E29=0,0,F29/E29))</f>
        <v/>
      </c>
      <c r="M29" s="19">
        <f>IF(D29="","",IF(E29=0,0,D29/E29*1000))</f>
        <v/>
      </c>
    </row>
    <row r="30">
      <c r="A30" s="40" t="n">
        <v>46235</v>
      </c>
      <c r="B30" s="32" t="inlineStr">
        <is>
          <t>Facebook</t>
        </is>
      </c>
      <c r="C30" s="32" t="inlineStr">
        <is>
          <t>Reels</t>
        </is>
      </c>
      <c r="D30" s="55" t="n">
        <v>517.05</v>
      </c>
      <c r="E30" s="56" t="n">
        <v>79515</v>
      </c>
      <c r="F30" s="56" t="n">
        <v>2637</v>
      </c>
      <c r="G30" s="56" t="n">
        <v>15</v>
      </c>
      <c r="H30" s="57" t="n">
        <v>0.008992999999999999</v>
      </c>
      <c r="I30" s="19">
        <f>IF(D30="","",D30*H30)</f>
        <v/>
      </c>
      <c r="J30" s="19">
        <f>IF(D30="","",IF(G30=0,0,D30/G30))</f>
        <v/>
      </c>
      <c r="K30" s="21">
        <f>IF(D30="","",IF(SUMIFS($D$5:$D$1000,$A$5:$A$1000,A30)=0,0,D30/SUMIFS($D$5:$D$1000,$A$5:$A$1000,A30)))</f>
        <v/>
      </c>
      <c r="L30" s="21">
        <f>IF(D30="","",IF(E30=0,0,F30/E30))</f>
        <v/>
      </c>
      <c r="M30" s="19">
        <f>IF(D30="","",IF(E30=0,0,D30/E30*1000))</f>
        <v/>
      </c>
    </row>
    <row r="31">
      <c r="A31" s="40" t="n">
        <v>46235</v>
      </c>
      <c r="B31" s="32" t="inlineStr">
        <is>
          <t>Facebook</t>
        </is>
      </c>
      <c r="C31" s="32" t="inlineStr">
        <is>
          <t>Reels (sobreposição)</t>
        </is>
      </c>
      <c r="D31" s="55" t="n">
        <v>346.76</v>
      </c>
      <c r="E31" s="56" t="n">
        <v>175145</v>
      </c>
      <c r="F31" s="56" t="n">
        <v>2421</v>
      </c>
      <c r="G31" s="56" t="n">
        <v>0</v>
      </c>
      <c r="H31" s="57" t="n">
        <v>0</v>
      </c>
      <c r="I31" s="19">
        <f>IF(D31="","",D31*H31)</f>
        <v/>
      </c>
      <c r="J31" s="19">
        <f>IF(D31="","",IF(G31=0,0,D31/G31))</f>
        <v/>
      </c>
      <c r="K31" s="21">
        <f>IF(D31="","",IF(SUMIFS($D$5:$D$1000,$A$5:$A$1000,A31)=0,0,D31/SUMIFS($D$5:$D$1000,$A$5:$A$1000,A31)))</f>
        <v/>
      </c>
      <c r="L31" s="21">
        <f>IF(D31="","",IF(E31=0,0,F31/E31))</f>
        <v/>
      </c>
      <c r="M31" s="19">
        <f>IF(D31="","",IF(E31=0,0,D31/E31*1000))</f>
        <v/>
      </c>
    </row>
    <row r="32">
      <c r="A32" s="40" t="n">
        <v>46235</v>
      </c>
      <c r="B32" s="32" t="inlineStr">
        <is>
          <t>Facebook</t>
        </is>
      </c>
      <c r="C32" s="32" t="inlineStr">
        <is>
          <t>Marketplace</t>
        </is>
      </c>
      <c r="D32" s="55" t="n">
        <v>303.6</v>
      </c>
      <c r="E32" s="56" t="n">
        <v>192828</v>
      </c>
      <c r="F32" s="56" t="n">
        <v>111</v>
      </c>
      <c r="G32" s="56" t="n">
        <v>1</v>
      </c>
      <c r="H32" s="57" t="n">
        <v>0.7437319999999999</v>
      </c>
      <c r="I32" s="19">
        <f>IF(D32="","",D32*H32)</f>
        <v/>
      </c>
      <c r="J32" s="19">
        <f>IF(D32="","",IF(G32=0,0,D32/G32))</f>
        <v/>
      </c>
      <c r="K32" s="21">
        <f>IF(D32="","",IF(SUMIFS($D$5:$D$1000,$A$5:$A$1000,A32)=0,0,D32/SUMIFS($D$5:$D$1000,$A$5:$A$1000,A32)))</f>
        <v/>
      </c>
      <c r="L32" s="21">
        <f>IF(D32="","",IF(E32=0,0,F32/E32))</f>
        <v/>
      </c>
      <c r="M32" s="19">
        <f>IF(D32="","",IF(E32=0,0,D32/E32*1000))</f>
        <v/>
      </c>
    </row>
    <row r="33">
      <c r="A33" s="40" t="n">
        <v>46235</v>
      </c>
      <c r="B33" s="32" t="inlineStr">
        <is>
          <t>Audience Network</t>
        </is>
      </c>
      <c r="C33" s="32" t="inlineStr">
        <is>
          <t>Clássico</t>
        </is>
      </c>
      <c r="D33" s="55" t="n">
        <v>262.43</v>
      </c>
      <c r="E33" s="56" t="n">
        <v>19639</v>
      </c>
      <c r="F33" s="56" t="n">
        <v>1786</v>
      </c>
      <c r="G33" s="56" t="n">
        <v>0</v>
      </c>
      <c r="H33" s="57" t="n">
        <v>0</v>
      </c>
      <c r="I33" s="19">
        <f>IF(D33="","",D33*H33)</f>
        <v/>
      </c>
      <c r="J33" s="19">
        <f>IF(D33="","",IF(G33=0,0,D33/G33))</f>
        <v/>
      </c>
      <c r="K33" s="21">
        <f>IF(D33="","",IF(SUMIFS($D$5:$D$1000,$A$5:$A$1000,A33)=0,0,D33/SUMIFS($D$5:$D$1000,$A$5:$A$1000,A33)))</f>
        <v/>
      </c>
      <c r="L33" s="21">
        <f>IF(D33="","",IF(E33=0,0,F33/E33))</f>
        <v/>
      </c>
      <c r="M33" s="19">
        <f>IF(D33="","",IF(E33=0,0,D33/E33*1000))</f>
        <v/>
      </c>
    </row>
    <row r="34">
      <c r="A34" s="40" t="n">
        <v>46235</v>
      </c>
      <c r="B34" s="32" t="inlineStr">
        <is>
          <t>Threads</t>
        </is>
      </c>
      <c r="C34" s="32" t="inlineStr">
        <is>
          <t>Feed</t>
        </is>
      </c>
      <c r="D34" s="55" t="n">
        <v>122.65</v>
      </c>
      <c r="E34" s="56" t="n">
        <v>23518</v>
      </c>
      <c r="F34" s="56" t="n">
        <v>421</v>
      </c>
      <c r="G34" s="56" t="n">
        <v>3</v>
      </c>
      <c r="H34" s="57" t="n">
        <v>0</v>
      </c>
      <c r="I34" s="19">
        <f>IF(D34="","",D34*H34)</f>
        <v/>
      </c>
      <c r="J34" s="19">
        <f>IF(D34="","",IF(G34=0,0,D34/G34))</f>
        <v/>
      </c>
      <c r="K34" s="21">
        <f>IF(D34="","",IF(SUMIFS($D$5:$D$1000,$A$5:$A$1000,A34)=0,0,D34/SUMIFS($D$5:$D$1000,$A$5:$A$1000,A34)))</f>
        <v/>
      </c>
      <c r="L34" s="21">
        <f>IF(D34="","",IF(E34=0,0,F34/E34))</f>
        <v/>
      </c>
      <c r="M34" s="19">
        <f>IF(D34="","",IF(E34=0,0,D34/E34*1000))</f>
        <v/>
      </c>
    </row>
    <row r="35">
      <c r="A35" s="40" t="n">
        <v>46235</v>
      </c>
      <c r="B35" s="32" t="inlineStr">
        <is>
          <t>Facebook</t>
        </is>
      </c>
      <c r="C35" s="32" t="inlineStr">
        <is>
          <t>Stories</t>
        </is>
      </c>
      <c r="D35" s="55" t="n">
        <v>57.26</v>
      </c>
      <c r="E35" s="56" t="n">
        <v>5297</v>
      </c>
      <c r="F35" s="56" t="n">
        <v>66</v>
      </c>
      <c r="G35" s="56" t="n">
        <v>1</v>
      </c>
      <c r="H35" s="57" t="n">
        <v>7.184037</v>
      </c>
      <c r="I35" s="19">
        <f>IF(D35="","",D35*H35)</f>
        <v/>
      </c>
      <c r="J35" s="19">
        <f>IF(D35="","",IF(G35=0,0,D35/G35))</f>
        <v/>
      </c>
      <c r="K35" s="21">
        <f>IF(D35="","",IF(SUMIFS($D$5:$D$1000,$A$5:$A$1000,A35)=0,0,D35/SUMIFS($D$5:$D$1000,$A$5:$A$1000,A35)))</f>
        <v/>
      </c>
      <c r="L35" s="21">
        <f>IF(D35="","",IF(E35=0,0,F35/E35))</f>
        <v/>
      </c>
      <c r="M35" s="19">
        <f>IF(D35="","",IF(E35=0,0,D35/E35*1000))</f>
        <v/>
      </c>
    </row>
    <row r="36">
      <c r="A36" s="40" t="n">
        <v>46235</v>
      </c>
      <c r="B36" s="32" t="inlineStr">
        <is>
          <t>WhatsApp</t>
        </is>
      </c>
      <c r="C36" s="32" t="inlineStr">
        <is>
          <t>Status</t>
        </is>
      </c>
      <c r="D36" s="55" t="n">
        <v>53.31</v>
      </c>
      <c r="E36" s="56" t="n">
        <v>45700</v>
      </c>
      <c r="F36" s="56" t="n">
        <v>132</v>
      </c>
      <c r="G36" s="56" t="n">
        <v>0</v>
      </c>
      <c r="H36" s="57" t="n">
        <v>0</v>
      </c>
      <c r="I36" s="19">
        <f>IF(D36="","",D36*H36)</f>
        <v/>
      </c>
      <c r="J36" s="19">
        <f>IF(D36="","",IF(G36=0,0,D36/G36))</f>
        <v/>
      </c>
      <c r="K36" s="21">
        <f>IF(D36="","",IF(SUMIFS($D$5:$D$1000,$A$5:$A$1000,A36)=0,0,D36/SUMIFS($D$5:$D$1000,$A$5:$A$1000,A36)))</f>
        <v/>
      </c>
      <c r="L36" s="21">
        <f>IF(D36="","",IF(E36=0,0,F36/E36))</f>
        <v/>
      </c>
      <c r="M36" s="19">
        <f>IF(D36="","",IF(E36=0,0,D36/E36*1000))</f>
        <v/>
      </c>
    </row>
    <row r="37">
      <c r="A37" s="40" t="n">
        <v>46235</v>
      </c>
      <c r="B37" s="32" t="inlineStr">
        <is>
          <t>Facebook</t>
        </is>
      </c>
      <c r="C37" s="32" t="inlineStr">
        <is>
          <t>Vídeo in-stream</t>
        </is>
      </c>
      <c r="D37" s="55" t="n">
        <v>45.67</v>
      </c>
      <c r="E37" s="56" t="n">
        <v>3638</v>
      </c>
      <c r="F37" s="56" t="n">
        <v>135</v>
      </c>
      <c r="G37" s="56" t="n">
        <v>0</v>
      </c>
      <c r="H37" s="57" t="n">
        <v>0</v>
      </c>
      <c r="I37" s="19">
        <f>IF(D37="","",D37*H37)</f>
        <v/>
      </c>
      <c r="J37" s="19">
        <f>IF(D37="","",IF(G37=0,0,D37/G37))</f>
        <v/>
      </c>
      <c r="K37" s="21">
        <f>IF(D37="","",IF(SUMIFS($D$5:$D$1000,$A$5:$A$1000,A37)=0,0,D37/SUMIFS($D$5:$D$1000,$A$5:$A$1000,A37)))</f>
        <v/>
      </c>
      <c r="L37" s="21">
        <f>IF(D37="","",IF(E37=0,0,F37/E37))</f>
        <v/>
      </c>
      <c r="M37" s="19">
        <f>IF(D37="","",IF(E37=0,0,D37/E37*1000))</f>
        <v/>
      </c>
    </row>
    <row r="38">
      <c r="A38" s="40" t="n">
        <v>46235</v>
      </c>
      <c r="B38" s="32" t="inlineStr">
        <is>
          <t>Instagram</t>
        </is>
      </c>
      <c r="C38" s="32" t="inlineStr">
        <is>
          <t>Explorar (grade)</t>
        </is>
      </c>
      <c r="D38" s="55" t="n">
        <v>27.43</v>
      </c>
      <c r="E38" s="56" t="n">
        <v>14728</v>
      </c>
      <c r="F38" s="56" t="n">
        <v>9</v>
      </c>
      <c r="G38" s="56" t="n">
        <v>0</v>
      </c>
      <c r="H38" s="57" t="n">
        <v>0</v>
      </c>
      <c r="I38" s="19">
        <f>IF(D38="","",D38*H38)</f>
        <v/>
      </c>
      <c r="J38" s="19">
        <f>IF(D38="","",IF(G38=0,0,D38/G38))</f>
        <v/>
      </c>
      <c r="K38" s="21">
        <f>IF(D38="","",IF(SUMIFS($D$5:$D$1000,$A$5:$A$1000,A38)=0,0,D38/SUMIFS($D$5:$D$1000,$A$5:$A$1000,A38)))</f>
        <v/>
      </c>
      <c r="L38" s="21">
        <f>IF(D38="","",IF(E38=0,0,F38/E38))</f>
        <v/>
      </c>
      <c r="M38" s="19">
        <f>IF(D38="","",IF(E38=0,0,D38/E38*1000))</f>
        <v/>
      </c>
    </row>
    <row r="39">
      <c r="A39" s="40" t="n">
        <v>46235</v>
      </c>
      <c r="B39" s="32" t="inlineStr">
        <is>
          <t>Facebook</t>
        </is>
      </c>
      <c r="C39" s="32" t="inlineStr">
        <is>
          <t>Pesquisa</t>
        </is>
      </c>
      <c r="D39" s="55" t="n">
        <v>11.18</v>
      </c>
      <c r="E39" s="56" t="n">
        <v>7460</v>
      </c>
      <c r="F39" s="56" t="n">
        <v>10</v>
      </c>
      <c r="G39" s="56" t="n">
        <v>1</v>
      </c>
      <c r="H39" s="57" t="n">
        <v>12.951949</v>
      </c>
      <c r="I39" s="19">
        <f>IF(D39="","",D39*H39)</f>
        <v/>
      </c>
      <c r="J39" s="19">
        <f>IF(D39="","",IF(G39=0,0,D39/G39))</f>
        <v/>
      </c>
      <c r="K39" s="21">
        <f>IF(D39="","",IF(SUMIFS($D$5:$D$1000,$A$5:$A$1000,A39)=0,0,D39/SUMIFS($D$5:$D$1000,$A$5:$A$1000,A39)))</f>
        <v/>
      </c>
      <c r="L39" s="21">
        <f>IF(D39="","",IF(E39=0,0,F39/E39))</f>
        <v/>
      </c>
      <c r="M39" s="19">
        <f>IF(D39="","",IF(E39=0,0,D39/E39*1000))</f>
        <v/>
      </c>
    </row>
    <row r="40">
      <c r="A40" s="40" t="n">
        <v>46235</v>
      </c>
      <c r="B40" s="32" t="inlineStr">
        <is>
          <t>Facebook</t>
        </is>
      </c>
      <c r="C40" s="32" t="inlineStr">
        <is>
          <t>Coluna da direita</t>
        </is>
      </c>
      <c r="D40" s="55" t="n">
        <v>6.4</v>
      </c>
      <c r="E40" s="56" t="n">
        <v>2678</v>
      </c>
      <c r="F40" s="56" t="n">
        <v>3</v>
      </c>
      <c r="G40" s="56" t="n">
        <v>0</v>
      </c>
      <c r="H40" s="57" t="n">
        <v>0</v>
      </c>
      <c r="I40" s="19">
        <f>IF(D40="","",D40*H40)</f>
        <v/>
      </c>
      <c r="J40" s="19">
        <f>IF(D40="","",IF(G40=0,0,D40/G40))</f>
        <v/>
      </c>
      <c r="K40" s="21">
        <f>IF(D40="","",IF(SUMIFS($D$5:$D$1000,$A$5:$A$1000,A40)=0,0,D40/SUMIFS($D$5:$D$1000,$A$5:$A$1000,A40)))</f>
        <v/>
      </c>
      <c r="L40" s="21">
        <f>IF(D40="","",IF(E40=0,0,F40/E40))</f>
        <v/>
      </c>
      <c r="M40" s="19">
        <f>IF(D40="","",IF(E40=0,0,D40/E40*1000))</f>
        <v/>
      </c>
    </row>
    <row r="41">
      <c r="A41" s="40" t="n">
        <v>46235</v>
      </c>
      <c r="B41" s="32" t="inlineStr">
        <is>
          <t>Facebook</t>
        </is>
      </c>
      <c r="C41" s="32" t="inlineStr">
        <is>
          <t>Notificação</t>
        </is>
      </c>
      <c r="D41" s="55" t="n">
        <v>5.28</v>
      </c>
      <c r="E41" s="56" t="n">
        <v>556</v>
      </c>
      <c r="F41" s="56" t="n">
        <v>10</v>
      </c>
      <c r="G41" s="56" t="n">
        <v>0</v>
      </c>
      <c r="H41" s="57" t="n">
        <v>0</v>
      </c>
      <c r="I41" s="19">
        <f>IF(D41="","",D41*H41)</f>
        <v/>
      </c>
      <c r="J41" s="19">
        <f>IF(D41="","",IF(G41=0,0,D41/G41))</f>
        <v/>
      </c>
      <c r="K41" s="21">
        <f>IF(D41="","",IF(SUMIFS($D$5:$D$1000,$A$5:$A$1000,A41)=0,0,D41/SUMIFS($D$5:$D$1000,$A$5:$A$1000,A41)))</f>
        <v/>
      </c>
      <c r="L41" s="21">
        <f>IF(D41="","",IF(E41=0,0,F41/E41))</f>
        <v/>
      </c>
      <c r="M41" s="19">
        <f>IF(D41="","",IF(E41=0,0,D41/E41*1000))</f>
        <v/>
      </c>
    </row>
    <row r="42">
      <c r="A42" s="40" t="n">
        <v>46235</v>
      </c>
      <c r="B42" s="32" t="inlineStr">
        <is>
          <t>Facebook</t>
        </is>
      </c>
      <c r="C42" s="32" t="inlineStr">
        <is>
          <t>Feed do perfil</t>
        </is>
      </c>
      <c r="D42" s="55" t="n">
        <v>1.59</v>
      </c>
      <c r="E42" s="56" t="n">
        <v>316</v>
      </c>
      <c r="F42" s="56" t="n">
        <v>2</v>
      </c>
      <c r="G42" s="56" t="n">
        <v>0</v>
      </c>
      <c r="H42" s="57" t="n">
        <v>0</v>
      </c>
      <c r="I42" s="19">
        <f>IF(D42="","",D42*H42)</f>
        <v/>
      </c>
      <c r="J42" s="19">
        <f>IF(D42="","",IF(G42=0,0,D42/G42))</f>
        <v/>
      </c>
      <c r="K42" s="21">
        <f>IF(D42="","",IF(SUMIFS($D$5:$D$1000,$A$5:$A$1000,A42)=0,0,D42/SUMIFS($D$5:$D$1000,$A$5:$A$1000,A42)))</f>
        <v/>
      </c>
      <c r="L42" s="21">
        <f>IF(D42="","",IF(E42=0,0,F42/E42))</f>
        <v/>
      </c>
      <c r="M42" s="19">
        <f>IF(D42="","",IF(E42=0,0,D42/E42*1000))</f>
        <v/>
      </c>
    </row>
    <row r="43">
      <c r="A43" s="40" t="n">
        <v>46235</v>
      </c>
      <c r="B43" s="32" t="inlineStr">
        <is>
          <t>Instagram</t>
        </is>
      </c>
      <c r="C43" s="32" t="inlineStr">
        <is>
          <t>Pesquisa</t>
        </is>
      </c>
      <c r="D43" s="55" t="n">
        <v>0.21</v>
      </c>
      <c r="E43" s="56" t="n">
        <v>86</v>
      </c>
      <c r="F43" s="56" t="n">
        <v>0</v>
      </c>
      <c r="G43" s="56" t="n">
        <v>0</v>
      </c>
      <c r="H43" s="57" t="n">
        <v>0</v>
      </c>
      <c r="I43" s="19">
        <f>IF(D43="","",D43*H43)</f>
        <v/>
      </c>
      <c r="J43" s="19">
        <f>IF(D43="","",IF(G43=0,0,D43/G43))</f>
        <v/>
      </c>
      <c r="K43" s="21">
        <f>IF(D43="","",IF(SUMIFS($D$5:$D$1000,$A$5:$A$1000,A43)=0,0,D43/SUMIFS($D$5:$D$1000,$A$5:$A$1000,A43)))</f>
        <v/>
      </c>
      <c r="L43" s="21">
        <f>IF(D43="","",IF(E43=0,0,F43/E43))</f>
        <v/>
      </c>
      <c r="M43" s="19">
        <f>IF(D43="","",IF(E43=0,0,D43/E43*1000))</f>
        <v/>
      </c>
    </row>
    <row r="44">
      <c r="A44" s="40" t="n">
        <v>46235</v>
      </c>
      <c r="B44" s="32" t="inlineStr">
        <is>
          <t>Facebook</t>
        </is>
      </c>
      <c r="C44" s="32" t="inlineStr">
        <is>
          <t>Feed Business Discovery</t>
        </is>
      </c>
      <c r="D44" s="55" t="n">
        <v>0</v>
      </c>
      <c r="E44" s="56" t="n">
        <v>2</v>
      </c>
      <c r="F44" s="56" t="n">
        <v>0</v>
      </c>
      <c r="G44" s="56" t="n">
        <v>0</v>
      </c>
      <c r="H44" s="57" t="n">
        <v>0</v>
      </c>
      <c r="I44" s="19">
        <f>IF(D44="","",D44*H44)</f>
        <v/>
      </c>
      <c r="J44" s="19">
        <f>IF(D44="","",IF(G44=0,0,D44/G44))</f>
        <v/>
      </c>
      <c r="K44" s="21">
        <f>IF(D44="","",IF(SUMIFS($D$5:$D$1000,$A$5:$A$1000,A44)=0,0,D44/SUMIFS($D$5:$D$1000,$A$5:$A$1000,A44)))</f>
        <v/>
      </c>
      <c r="L44" s="21">
        <f>IF(D44="","",IF(E44=0,0,F44/E44))</f>
        <v/>
      </c>
      <c r="M44" s="19">
        <f>IF(D44="","",IF(E44=0,0,D44/E44*1000))</f>
        <v/>
      </c>
    </row>
    <row r="45">
      <c r="A45" s="40" t="n">
        <v>46235</v>
      </c>
      <c r="B45" s="32" t="inlineStr">
        <is>
          <t>Desconhecido</t>
        </is>
      </c>
      <c r="C45" s="32" t="inlineStr">
        <is>
          <t>Desconhecido</t>
        </is>
      </c>
      <c r="D45" s="55" t="n">
        <v>0</v>
      </c>
      <c r="E45" s="56" t="n">
        <v>0</v>
      </c>
      <c r="F45" s="56" t="n">
        <v>19</v>
      </c>
      <c r="G45" s="56" t="n">
        <v>0</v>
      </c>
      <c r="H45" s="57" t="n">
        <v>0</v>
      </c>
      <c r="I45" s="19">
        <f>IF(D45="","",D45*H45)</f>
        <v/>
      </c>
      <c r="J45" s="19">
        <f>IF(D45="","",IF(G45=0,0,D45/G45))</f>
        <v/>
      </c>
      <c r="K45" s="21">
        <f>IF(D45="","",IF(SUMIFS($D$5:$D$1000,$A$5:$A$1000,A45)=0,0,D45/SUMIFS($D$5:$D$1000,$A$5:$A$1000,A45)))</f>
        <v/>
      </c>
      <c r="L45" s="21">
        <f>IF(D45="","",IF(E45=0,0,F45/E45))</f>
        <v/>
      </c>
      <c r="M45" s="19">
        <f>IF(D45="","",IF(E45=0,0,D45/E45*1000))</f>
        <v/>
      </c>
    </row>
    <row r="46">
      <c r="A46" s="40" t="n">
        <v>46266</v>
      </c>
      <c r="B46" s="32" t="inlineStr">
        <is>
          <t>Instagram</t>
        </is>
      </c>
      <c r="C46" s="32" t="inlineStr">
        <is>
          <t>Feed</t>
        </is>
      </c>
      <c r="D46" s="55" t="n">
        <v>10073.65</v>
      </c>
      <c r="E46" s="56" t="n">
        <v>494338</v>
      </c>
      <c r="F46" s="56" t="n">
        <v>9029</v>
      </c>
      <c r="G46" s="56" t="n">
        <v>334</v>
      </c>
      <c r="H46" s="57" t="n">
        <v>7.386648</v>
      </c>
      <c r="I46" s="19">
        <f>IF(D46="","",D46*H46)</f>
        <v/>
      </c>
      <c r="J46" s="19">
        <f>IF(D46="","",IF(G46=0,0,D46/G46))</f>
        <v/>
      </c>
      <c r="K46" s="21">
        <f>IF(D46="","",IF(SUMIFS($D$5:$D$1000,$A$5:$A$1000,A46)=0,0,D46/SUMIFS($D$5:$D$1000,$A$5:$A$1000,A46)))</f>
        <v/>
      </c>
      <c r="L46" s="21">
        <f>IF(D46="","",IF(E46=0,0,F46/E46))</f>
        <v/>
      </c>
      <c r="M46" s="19">
        <f>IF(D46="","",IF(E46=0,0,D46/E46*1000))</f>
        <v/>
      </c>
    </row>
    <row r="47">
      <c r="A47" s="40" t="n">
        <v>46266</v>
      </c>
      <c r="B47" s="32" t="inlineStr">
        <is>
          <t>Instagram</t>
        </is>
      </c>
      <c r="C47" s="32" t="inlineStr">
        <is>
          <t>Stories</t>
        </is>
      </c>
      <c r="D47" s="55" t="n">
        <v>7045.03</v>
      </c>
      <c r="E47" s="56" t="n">
        <v>514811</v>
      </c>
      <c r="F47" s="56" t="n">
        <v>13119</v>
      </c>
      <c r="G47" s="56" t="n">
        <v>265</v>
      </c>
      <c r="H47" s="57" t="n">
        <v>7.504858</v>
      </c>
      <c r="I47" s="19">
        <f>IF(D47="","",D47*H47)</f>
        <v/>
      </c>
      <c r="J47" s="19">
        <f>IF(D47="","",IF(G47=0,0,D47/G47))</f>
        <v/>
      </c>
      <c r="K47" s="21">
        <f>IF(D47="","",IF(SUMIFS($D$5:$D$1000,$A$5:$A$1000,A47)=0,0,D47/SUMIFS($D$5:$D$1000,$A$5:$A$1000,A47)))</f>
        <v/>
      </c>
      <c r="L47" s="21">
        <f>IF(D47="","",IF(E47=0,0,F47/E47))</f>
        <v/>
      </c>
      <c r="M47" s="19">
        <f>IF(D47="","",IF(E47=0,0,D47/E47*1000))</f>
        <v/>
      </c>
    </row>
    <row r="48">
      <c r="A48" s="40" t="n">
        <v>46266</v>
      </c>
      <c r="B48" s="32" t="inlineStr">
        <is>
          <t>Instagram</t>
        </is>
      </c>
      <c r="C48" s="32" t="inlineStr">
        <is>
          <t>Reels</t>
        </is>
      </c>
      <c r="D48" s="55" t="n">
        <v>5599.54</v>
      </c>
      <c r="E48" s="56" t="n">
        <v>543294</v>
      </c>
      <c r="F48" s="56" t="n">
        <v>27966</v>
      </c>
      <c r="G48" s="56" t="n">
        <v>158</v>
      </c>
      <c r="H48" s="57" t="n">
        <v>4.320746</v>
      </c>
      <c r="I48" s="19">
        <f>IF(D48="","",D48*H48)</f>
        <v/>
      </c>
      <c r="J48" s="19">
        <f>IF(D48="","",IF(G48=0,0,D48/G48))</f>
        <v/>
      </c>
      <c r="K48" s="21">
        <f>IF(D48="","",IF(SUMIFS($D$5:$D$1000,$A$5:$A$1000,A48)=0,0,D48/SUMIFS($D$5:$D$1000,$A$5:$A$1000,A48)))</f>
        <v/>
      </c>
      <c r="L48" s="21">
        <f>IF(D48="","",IF(E48=0,0,F48/E48))</f>
        <v/>
      </c>
      <c r="M48" s="19">
        <f>IF(D48="","",IF(E48=0,0,D48/E48*1000))</f>
        <v/>
      </c>
    </row>
    <row r="49">
      <c r="A49" s="40" t="n">
        <v>46266</v>
      </c>
      <c r="B49" s="32" t="inlineStr">
        <is>
          <t>Facebook</t>
        </is>
      </c>
      <c r="C49" s="32" t="inlineStr">
        <is>
          <t>Feed</t>
        </is>
      </c>
      <c r="D49" s="55" t="n">
        <v>1130.61</v>
      </c>
      <c r="E49" s="56" t="n">
        <v>90129</v>
      </c>
      <c r="F49" s="56" t="n">
        <v>1952</v>
      </c>
      <c r="G49" s="56" t="n">
        <v>26</v>
      </c>
      <c r="H49" s="57" t="n">
        <v>5.972999</v>
      </c>
      <c r="I49" s="19">
        <f>IF(D49="","",D49*H49)</f>
        <v/>
      </c>
      <c r="J49" s="19">
        <f>IF(D49="","",IF(G49=0,0,D49/G49))</f>
        <v/>
      </c>
      <c r="K49" s="21">
        <f>IF(D49="","",IF(SUMIFS($D$5:$D$1000,$A$5:$A$1000,A49)=0,0,D49/SUMIFS($D$5:$D$1000,$A$5:$A$1000,A49)))</f>
        <v/>
      </c>
      <c r="L49" s="21">
        <f>IF(D49="","",IF(E49=0,0,F49/E49))</f>
        <v/>
      </c>
      <c r="M49" s="19">
        <f>IF(D49="","",IF(E49=0,0,D49/E49*1000))</f>
        <v/>
      </c>
    </row>
    <row r="50">
      <c r="A50" s="40" t="n">
        <v>46266</v>
      </c>
      <c r="B50" s="32" t="inlineStr">
        <is>
          <t>Facebook</t>
        </is>
      </c>
      <c r="C50" s="32" t="inlineStr">
        <is>
          <t>Reels</t>
        </is>
      </c>
      <c r="D50" s="55" t="n">
        <v>223.8</v>
      </c>
      <c r="E50" s="56" t="n">
        <v>17343</v>
      </c>
      <c r="F50" s="56" t="n">
        <v>440</v>
      </c>
      <c r="G50" s="56" t="n">
        <v>4</v>
      </c>
      <c r="H50" s="57" t="n">
        <v>0.647128</v>
      </c>
      <c r="I50" s="19">
        <f>IF(D50="","",D50*H50)</f>
        <v/>
      </c>
      <c r="J50" s="19">
        <f>IF(D50="","",IF(G50=0,0,D50/G50))</f>
        <v/>
      </c>
      <c r="K50" s="21">
        <f>IF(D50="","",IF(SUMIFS($D$5:$D$1000,$A$5:$A$1000,A50)=0,0,D50/SUMIFS($D$5:$D$1000,$A$5:$A$1000,A50)))</f>
        <v/>
      </c>
      <c r="L50" s="21">
        <f>IF(D50="","",IF(E50=0,0,F50/E50))</f>
        <v/>
      </c>
      <c r="M50" s="19">
        <f>IF(D50="","",IF(E50=0,0,D50/E50*1000))</f>
        <v/>
      </c>
    </row>
    <row r="51">
      <c r="A51" s="40" t="n">
        <v>46266</v>
      </c>
      <c r="B51" s="32" t="inlineStr">
        <is>
          <t>Facebook</t>
        </is>
      </c>
      <c r="C51" s="32" t="inlineStr">
        <is>
          <t>Stories</t>
        </is>
      </c>
      <c r="D51" s="55" t="n">
        <v>64.55</v>
      </c>
      <c r="E51" s="56" t="n">
        <v>2683</v>
      </c>
      <c r="F51" s="56" t="n">
        <v>43</v>
      </c>
      <c r="G51" s="56" t="n">
        <v>0</v>
      </c>
      <c r="H51" s="57" t="n">
        <v>0</v>
      </c>
      <c r="I51" s="19">
        <f>IF(D51="","",D51*H51)</f>
        <v/>
      </c>
      <c r="J51" s="19">
        <f>IF(D51="","",IF(G51=0,0,D51/G51))</f>
        <v/>
      </c>
      <c r="K51" s="21">
        <f>IF(D51="","",IF(SUMIFS($D$5:$D$1000,$A$5:$A$1000,A51)=0,0,D51/SUMIFS($D$5:$D$1000,$A$5:$A$1000,A51)))</f>
        <v/>
      </c>
      <c r="L51" s="21">
        <f>IF(D51="","",IF(E51=0,0,F51/E51))</f>
        <v/>
      </c>
      <c r="M51" s="19">
        <f>IF(D51="","",IF(E51=0,0,D51/E51*1000))</f>
        <v/>
      </c>
    </row>
    <row r="52">
      <c r="A52" s="40" t="n">
        <v>46266</v>
      </c>
      <c r="B52" s="32" t="inlineStr">
        <is>
          <t>Threads</t>
        </is>
      </c>
      <c r="C52" s="32" t="inlineStr">
        <is>
          <t>Feed</t>
        </is>
      </c>
      <c r="D52" s="55" t="n">
        <v>25.71</v>
      </c>
      <c r="E52" s="56" t="n">
        <v>1980</v>
      </c>
      <c r="F52" s="56" t="n">
        <v>52</v>
      </c>
      <c r="G52" s="56" t="n">
        <v>0</v>
      </c>
      <c r="H52" s="57" t="n">
        <v>0</v>
      </c>
      <c r="I52" s="19">
        <f>IF(D52="","",D52*H52)</f>
        <v/>
      </c>
      <c r="J52" s="19">
        <f>IF(D52="","",IF(G52=0,0,D52/G52))</f>
        <v/>
      </c>
      <c r="K52" s="21">
        <f>IF(D52="","",IF(SUMIFS($D$5:$D$1000,$A$5:$A$1000,A52)=0,0,D52/SUMIFS($D$5:$D$1000,$A$5:$A$1000,A52)))</f>
        <v/>
      </c>
      <c r="L52" s="21">
        <f>IF(D52="","",IF(E52=0,0,F52/E52))</f>
        <v/>
      </c>
      <c r="M52" s="19">
        <f>IF(D52="","",IF(E52=0,0,D52/E52*1000))</f>
        <v/>
      </c>
    </row>
    <row r="53">
      <c r="A53" s="40" t="n">
        <v>46266</v>
      </c>
      <c r="B53" s="32" t="inlineStr">
        <is>
          <t>Audience Network</t>
        </is>
      </c>
      <c r="C53" s="32" t="inlineStr">
        <is>
          <t>Clássico</t>
        </is>
      </c>
      <c r="D53" s="55" t="n">
        <v>23.39</v>
      </c>
      <c r="E53" s="56" t="n">
        <v>1992</v>
      </c>
      <c r="F53" s="56" t="n">
        <v>16</v>
      </c>
      <c r="G53" s="56" t="n">
        <v>1</v>
      </c>
      <c r="H53" s="57" t="n">
        <v>12.762326</v>
      </c>
      <c r="I53" s="19">
        <f>IF(D53="","",D53*H53)</f>
        <v/>
      </c>
      <c r="J53" s="19">
        <f>IF(D53="","",IF(G53=0,0,D53/G53))</f>
        <v/>
      </c>
      <c r="K53" s="21">
        <f>IF(D53="","",IF(SUMIFS($D$5:$D$1000,$A$5:$A$1000,A53)=0,0,D53/SUMIFS($D$5:$D$1000,$A$5:$A$1000,A53)))</f>
        <v/>
      </c>
      <c r="L53" s="21">
        <f>IF(D53="","",IF(E53=0,0,F53/E53))</f>
        <v/>
      </c>
      <c r="M53" s="19">
        <f>IF(D53="","",IF(E53=0,0,D53/E53*1000))</f>
        <v/>
      </c>
    </row>
    <row r="54">
      <c r="A54" s="40" t="n">
        <v>46266</v>
      </c>
      <c r="B54" s="32" t="inlineStr">
        <is>
          <t>Facebook</t>
        </is>
      </c>
      <c r="C54" s="32" t="inlineStr">
        <is>
          <t>Reels (sobreposição)</t>
        </is>
      </c>
      <c r="D54" s="55" t="n">
        <v>18.29</v>
      </c>
      <c r="E54" s="56" t="n">
        <v>2381</v>
      </c>
      <c r="F54" s="56" t="n">
        <v>29</v>
      </c>
      <c r="G54" s="56" t="n">
        <v>2</v>
      </c>
      <c r="H54" s="57" t="n">
        <v>21.183542</v>
      </c>
      <c r="I54" s="19">
        <f>IF(D54="","",D54*H54)</f>
        <v/>
      </c>
      <c r="J54" s="19">
        <f>IF(D54="","",IF(G54=0,0,D54/G54))</f>
        <v/>
      </c>
      <c r="K54" s="21">
        <f>IF(D54="","",IF(SUMIFS($D$5:$D$1000,$A$5:$A$1000,A54)=0,0,D54/SUMIFS($D$5:$D$1000,$A$5:$A$1000,A54)))</f>
        <v/>
      </c>
      <c r="L54" s="21">
        <f>IF(D54="","",IF(E54=0,0,F54/E54))</f>
        <v/>
      </c>
      <c r="M54" s="19">
        <f>IF(D54="","",IF(E54=0,0,D54/E54*1000))</f>
        <v/>
      </c>
    </row>
    <row r="55">
      <c r="A55" s="40" t="n">
        <v>46266</v>
      </c>
      <c r="B55" s="32" t="inlineStr">
        <is>
          <t>Facebook</t>
        </is>
      </c>
      <c r="C55" s="32" t="inlineStr">
        <is>
          <t>Marketplace</t>
        </is>
      </c>
      <c r="D55" s="55" t="n">
        <v>12.7</v>
      </c>
      <c r="E55" s="56" t="n">
        <v>3516</v>
      </c>
      <c r="F55" s="56" t="n">
        <v>23</v>
      </c>
      <c r="G55" s="56" t="n">
        <v>0</v>
      </c>
      <c r="H55" s="57" t="n">
        <v>0</v>
      </c>
      <c r="I55" s="19">
        <f>IF(D55="","",D55*H55)</f>
        <v/>
      </c>
      <c r="J55" s="19">
        <f>IF(D55="","",IF(G55=0,0,D55/G55))</f>
        <v/>
      </c>
      <c r="K55" s="21">
        <f>IF(D55="","",IF(SUMIFS($D$5:$D$1000,$A$5:$A$1000,A55)=0,0,D55/SUMIFS($D$5:$D$1000,$A$5:$A$1000,A55)))</f>
        <v/>
      </c>
      <c r="L55" s="21">
        <f>IF(D55="","",IF(E55=0,0,F55/E55))</f>
        <v/>
      </c>
      <c r="M55" s="19">
        <f>IF(D55="","",IF(E55=0,0,D55/E55*1000))</f>
        <v/>
      </c>
    </row>
    <row r="56">
      <c r="A56" s="40" t="n">
        <v>46266</v>
      </c>
      <c r="B56" s="32" t="inlineStr">
        <is>
          <t>Facebook</t>
        </is>
      </c>
      <c r="C56" s="32" t="inlineStr">
        <is>
          <t>Vídeo in-stream</t>
        </is>
      </c>
      <c r="D56" s="55" t="n">
        <v>11.21</v>
      </c>
      <c r="E56" s="56" t="n">
        <v>521</v>
      </c>
      <c r="F56" s="56" t="n">
        <v>8</v>
      </c>
      <c r="G56" s="56" t="n">
        <v>0</v>
      </c>
      <c r="H56" s="57" t="n">
        <v>0</v>
      </c>
      <c r="I56" s="19">
        <f>IF(D56="","",D56*H56)</f>
        <v/>
      </c>
      <c r="J56" s="19">
        <f>IF(D56="","",IF(G56=0,0,D56/G56))</f>
        <v/>
      </c>
      <c r="K56" s="21">
        <f>IF(D56="","",IF(SUMIFS($D$5:$D$1000,$A$5:$A$1000,A56)=0,0,D56/SUMIFS($D$5:$D$1000,$A$5:$A$1000,A56)))</f>
        <v/>
      </c>
      <c r="L56" s="21">
        <f>IF(D56="","",IF(E56=0,0,F56/E56))</f>
        <v/>
      </c>
      <c r="M56" s="19">
        <f>IF(D56="","",IF(E56=0,0,D56/E56*1000))</f>
        <v/>
      </c>
    </row>
    <row r="57">
      <c r="A57" s="40" t="n">
        <v>46266</v>
      </c>
      <c r="B57" s="32" t="inlineStr">
        <is>
          <t>Instagram</t>
        </is>
      </c>
      <c r="C57" s="32" t="inlineStr">
        <is>
          <t>Explorar (grade)</t>
        </is>
      </c>
      <c r="D57" s="55" t="n">
        <v>9.880000000000001</v>
      </c>
      <c r="E57" s="56" t="n">
        <v>2256</v>
      </c>
      <c r="F57" s="56" t="n">
        <v>8</v>
      </c>
      <c r="G57" s="56" t="n">
        <v>0</v>
      </c>
      <c r="H57" s="57" t="n">
        <v>0</v>
      </c>
      <c r="I57" s="19">
        <f>IF(D57="","",D57*H57)</f>
        <v/>
      </c>
      <c r="J57" s="19">
        <f>IF(D57="","",IF(G57=0,0,D57/G57))</f>
        <v/>
      </c>
      <c r="K57" s="21">
        <f>IF(D57="","",IF(SUMIFS($D$5:$D$1000,$A$5:$A$1000,A57)=0,0,D57/SUMIFS($D$5:$D$1000,$A$5:$A$1000,A57)))</f>
        <v/>
      </c>
      <c r="L57" s="21">
        <f>IF(D57="","",IF(E57=0,0,F57/E57))</f>
        <v/>
      </c>
      <c r="M57" s="19">
        <f>IF(D57="","",IF(E57=0,0,D57/E57*1000))</f>
        <v/>
      </c>
    </row>
    <row r="58">
      <c r="A58" s="40" t="n">
        <v>46266</v>
      </c>
      <c r="B58" s="32" t="inlineStr">
        <is>
          <t>Audience Network</t>
        </is>
      </c>
      <c r="C58" s="32" t="inlineStr">
        <is>
          <t>Vídeo premiado</t>
        </is>
      </c>
      <c r="D58" s="55" t="n">
        <v>5.3</v>
      </c>
      <c r="E58" s="56" t="n">
        <v>119</v>
      </c>
      <c r="F58" s="56" t="n">
        <v>3</v>
      </c>
      <c r="G58" s="56" t="n">
        <v>0</v>
      </c>
      <c r="H58" s="57" t="n">
        <v>0</v>
      </c>
      <c r="I58" s="19">
        <f>IF(D58="","",D58*H58)</f>
        <v/>
      </c>
      <c r="J58" s="19">
        <f>IF(D58="","",IF(G58=0,0,D58/G58))</f>
        <v/>
      </c>
      <c r="K58" s="21">
        <f>IF(D58="","",IF(SUMIFS($D$5:$D$1000,$A$5:$A$1000,A58)=0,0,D58/SUMIFS($D$5:$D$1000,$A$5:$A$1000,A58)))</f>
        <v/>
      </c>
      <c r="L58" s="21">
        <f>IF(D58="","",IF(E58=0,0,F58/E58))</f>
        <v/>
      </c>
      <c r="M58" s="19">
        <f>IF(D58="","",IF(E58=0,0,D58/E58*1000))</f>
        <v/>
      </c>
    </row>
    <row r="59">
      <c r="A59" s="40" t="n">
        <v>46266</v>
      </c>
      <c r="B59" s="32" t="inlineStr">
        <is>
          <t>Facebook</t>
        </is>
      </c>
      <c r="C59" s="32" t="inlineStr">
        <is>
          <t>Notificação</t>
        </is>
      </c>
      <c r="D59" s="55" t="n">
        <v>3.35</v>
      </c>
      <c r="E59" s="56" t="n">
        <v>413</v>
      </c>
      <c r="F59" s="56" t="n">
        <v>2</v>
      </c>
      <c r="G59" s="56" t="n">
        <v>0</v>
      </c>
      <c r="H59" s="57" t="n">
        <v>0</v>
      </c>
      <c r="I59" s="19">
        <f>IF(D59="","",D59*H59)</f>
        <v/>
      </c>
      <c r="J59" s="19">
        <f>IF(D59="","",IF(G59=0,0,D59/G59))</f>
        <v/>
      </c>
      <c r="K59" s="21">
        <f>IF(D59="","",IF(SUMIFS($D$5:$D$1000,$A$5:$A$1000,A59)=0,0,D59/SUMIFS($D$5:$D$1000,$A$5:$A$1000,A59)))</f>
        <v/>
      </c>
      <c r="L59" s="21">
        <f>IF(D59="","",IF(E59=0,0,F59/E59))</f>
        <v/>
      </c>
      <c r="M59" s="19">
        <f>IF(D59="","",IF(E59=0,0,D59/E59*1000))</f>
        <v/>
      </c>
    </row>
    <row r="60">
      <c r="A60" s="40" t="n">
        <v>46266</v>
      </c>
      <c r="B60" s="32" t="inlineStr">
        <is>
          <t>Facebook</t>
        </is>
      </c>
      <c r="C60" s="32" t="inlineStr">
        <is>
          <t>Coluna da direita</t>
        </is>
      </c>
      <c r="D60" s="55" t="n">
        <v>3.18</v>
      </c>
      <c r="E60" s="56" t="n">
        <v>1656</v>
      </c>
      <c r="F60" s="56" t="n">
        <v>3</v>
      </c>
      <c r="G60" s="56" t="n">
        <v>0</v>
      </c>
      <c r="H60" s="57" t="n">
        <v>0</v>
      </c>
      <c r="I60" s="19">
        <f>IF(D60="","",D60*H60)</f>
        <v/>
      </c>
      <c r="J60" s="19">
        <f>IF(D60="","",IF(G60=0,0,D60/G60))</f>
        <v/>
      </c>
      <c r="K60" s="21">
        <f>IF(D60="","",IF(SUMIFS($D$5:$D$1000,$A$5:$A$1000,A60)=0,0,D60/SUMIFS($D$5:$D$1000,$A$5:$A$1000,A60)))</f>
        <v/>
      </c>
      <c r="L60" s="21">
        <f>IF(D60="","",IF(E60=0,0,F60/E60))</f>
        <v/>
      </c>
      <c r="M60" s="19">
        <f>IF(D60="","",IF(E60=0,0,D60/E60*1000))</f>
        <v/>
      </c>
    </row>
    <row r="61">
      <c r="A61" s="40" t="n">
        <v>46266</v>
      </c>
      <c r="B61" s="32" t="inlineStr">
        <is>
          <t>Instagram</t>
        </is>
      </c>
      <c r="C61" s="32" t="inlineStr">
        <is>
          <t>Pesquisa</t>
        </is>
      </c>
      <c r="D61" s="55" t="n">
        <v>2.79</v>
      </c>
      <c r="E61" s="56" t="n">
        <v>217</v>
      </c>
      <c r="F61" s="56" t="n">
        <v>3</v>
      </c>
      <c r="G61" s="56" t="n">
        <v>1</v>
      </c>
      <c r="H61" s="57" t="n">
        <v>128.983896</v>
      </c>
      <c r="I61" s="19">
        <f>IF(D61="","",D61*H61)</f>
        <v/>
      </c>
      <c r="J61" s="19">
        <f>IF(D61="","",IF(G61=0,0,D61/G61))</f>
        <v/>
      </c>
      <c r="K61" s="21">
        <f>IF(D61="","",IF(SUMIFS($D$5:$D$1000,$A$5:$A$1000,A61)=0,0,D61/SUMIFS($D$5:$D$1000,$A$5:$A$1000,A61)))</f>
        <v/>
      </c>
      <c r="L61" s="21">
        <f>IF(D61="","",IF(E61=0,0,F61/E61))</f>
        <v/>
      </c>
      <c r="M61" s="19">
        <f>IF(D61="","",IF(E61=0,0,D61/E61*1000))</f>
        <v/>
      </c>
    </row>
    <row r="62">
      <c r="A62" s="40" t="n">
        <v>46266</v>
      </c>
      <c r="B62" s="32" t="inlineStr">
        <is>
          <t>Facebook</t>
        </is>
      </c>
      <c r="C62" s="32" t="inlineStr">
        <is>
          <t>Pesquisa</t>
        </is>
      </c>
      <c r="D62" s="55" t="n">
        <v>1.66</v>
      </c>
      <c r="E62" s="56" t="n">
        <v>467</v>
      </c>
      <c r="F62" s="56" t="n">
        <v>2</v>
      </c>
      <c r="G62" s="56" t="n">
        <v>0</v>
      </c>
      <c r="H62" s="57" t="n">
        <v>0</v>
      </c>
      <c r="I62" s="19">
        <f>IF(D62="","",D62*H62)</f>
        <v/>
      </c>
      <c r="J62" s="19">
        <f>IF(D62="","",IF(G62=0,0,D62/G62))</f>
        <v/>
      </c>
      <c r="K62" s="21">
        <f>IF(D62="","",IF(SUMIFS($D$5:$D$1000,$A$5:$A$1000,A62)=0,0,D62/SUMIFS($D$5:$D$1000,$A$5:$A$1000,A62)))</f>
        <v/>
      </c>
      <c r="L62" s="21">
        <f>IF(D62="","",IF(E62=0,0,F62/E62))</f>
        <v/>
      </c>
      <c r="M62" s="19">
        <f>IF(D62="","",IF(E62=0,0,D62/E62*1000))</f>
        <v/>
      </c>
    </row>
    <row r="63">
      <c r="A63" s="40" t="n">
        <v>46266</v>
      </c>
      <c r="B63" s="32" t="inlineStr">
        <is>
          <t>WhatsApp</t>
        </is>
      </c>
      <c r="C63" s="32" t="inlineStr">
        <is>
          <t>Status</t>
        </is>
      </c>
      <c r="D63" s="55" t="n">
        <v>1.24</v>
      </c>
      <c r="E63" s="56" t="n">
        <v>792</v>
      </c>
      <c r="F63" s="56" t="n">
        <v>7</v>
      </c>
      <c r="G63" s="56" t="n">
        <v>0</v>
      </c>
      <c r="H63" s="57" t="n">
        <v>0</v>
      </c>
      <c r="I63" s="19">
        <f>IF(D63="","",D63*H63)</f>
        <v/>
      </c>
      <c r="J63" s="19">
        <f>IF(D63="","",IF(G63=0,0,D63/G63))</f>
        <v/>
      </c>
      <c r="K63" s="21">
        <f>IF(D63="","",IF(SUMIFS($D$5:$D$1000,$A$5:$A$1000,A63)=0,0,D63/SUMIFS($D$5:$D$1000,$A$5:$A$1000,A63)))</f>
        <v/>
      </c>
      <c r="L63" s="21">
        <f>IF(D63="","",IF(E63=0,0,F63/E63))</f>
        <v/>
      </c>
      <c r="M63" s="19">
        <f>IF(D63="","",IF(E63=0,0,D63/E63*1000))</f>
        <v/>
      </c>
    </row>
    <row r="64">
      <c r="A64" s="40" t="n">
        <v>46266</v>
      </c>
      <c r="B64" s="32" t="inlineStr">
        <is>
          <t>Facebook</t>
        </is>
      </c>
      <c r="C64" s="32" t="inlineStr">
        <is>
          <t>Feed do perfil</t>
        </is>
      </c>
      <c r="D64" s="55" t="n">
        <v>0.85</v>
      </c>
      <c r="E64" s="56" t="n">
        <v>73</v>
      </c>
      <c r="F64" s="56" t="n">
        <v>0</v>
      </c>
      <c r="G64" s="56" t="n">
        <v>0</v>
      </c>
      <c r="H64" s="57" t="n">
        <v>0</v>
      </c>
      <c r="I64" s="19">
        <f>IF(D64="","",D64*H64)</f>
        <v/>
      </c>
      <c r="J64" s="19">
        <f>IF(D64="","",IF(G64=0,0,D64/G64))</f>
        <v/>
      </c>
      <c r="K64" s="21">
        <f>IF(D64="","",IF(SUMIFS($D$5:$D$1000,$A$5:$A$1000,A64)=0,0,D64/SUMIFS($D$5:$D$1000,$A$5:$A$1000,A64)))</f>
        <v/>
      </c>
      <c r="L64" s="21">
        <f>IF(D64="","",IF(E64=0,0,F64/E64))</f>
        <v/>
      </c>
      <c r="M64" s="19">
        <f>IF(D64="","",IF(E64=0,0,D64/E64*1000))</f>
        <v/>
      </c>
    </row>
    <row r="65">
      <c r="A65" s="40" t="n">
        <v>46266</v>
      </c>
      <c r="B65" s="32" t="inlineStr">
        <is>
          <t>Desconhecido</t>
        </is>
      </c>
      <c r="C65" s="32" t="inlineStr">
        <is>
          <t>Desconhecido</t>
        </is>
      </c>
      <c r="D65" s="55" t="n">
        <v>0</v>
      </c>
      <c r="E65" s="56" t="n">
        <v>0</v>
      </c>
      <c r="F65" s="56" t="n">
        <v>16</v>
      </c>
      <c r="G65" s="56" t="n">
        <v>4</v>
      </c>
      <c r="H65" s="57" t="n">
        <v>0</v>
      </c>
      <c r="I65" s="19">
        <f>IF(D65="","",D65*H65)</f>
        <v/>
      </c>
      <c r="J65" s="19">
        <f>IF(D65="","",IF(G65=0,0,D65/G65))</f>
        <v/>
      </c>
      <c r="K65" s="21">
        <f>IF(D65="","",IF(SUMIFS($D$5:$D$1000,$A$5:$A$1000,A65)=0,0,D65/SUMIFS($D$5:$D$1000,$A$5:$A$1000,A65)))</f>
        <v/>
      </c>
      <c r="L65" s="21">
        <f>IF(D65="","",IF(E65=0,0,F65/E65))</f>
        <v/>
      </c>
      <c r="M65" s="19">
        <f>IF(D65="","",IF(E65=0,0,D65/E65*1000))</f>
        <v/>
      </c>
    </row>
    <row r="66">
      <c r="A66" s="40" t="n">
        <v>46296</v>
      </c>
      <c r="B66" s="32" t="inlineStr">
        <is>
          <t>Instagram</t>
        </is>
      </c>
      <c r="C66" s="32" t="inlineStr">
        <is>
          <t>Feed</t>
        </is>
      </c>
      <c r="D66" s="55" t="n">
        <v>10436.79</v>
      </c>
      <c r="E66" s="56" t="n">
        <v>501428</v>
      </c>
      <c r="F66" s="56" t="n">
        <v>10720</v>
      </c>
      <c r="G66" s="56" t="n">
        <v>691</v>
      </c>
      <c r="H66" s="57" t="n">
        <v>18.704271</v>
      </c>
      <c r="I66" s="19">
        <f>IF(D66="","",D66*H66)</f>
        <v/>
      </c>
      <c r="J66" s="19">
        <f>IF(D66="","",IF(G66=0,0,D66/G66))</f>
        <v/>
      </c>
      <c r="K66" s="21">
        <f>IF(D66="","",IF(SUMIFS($D$5:$D$1000,$A$5:$A$1000,A66)=0,0,D66/SUMIFS($D$5:$D$1000,$A$5:$A$1000,A66)))</f>
        <v/>
      </c>
      <c r="L66" s="21">
        <f>IF(D66="","",IF(E66=0,0,F66/E66))</f>
        <v/>
      </c>
      <c r="M66" s="19">
        <f>IF(D66="","",IF(E66=0,0,D66/E66*1000))</f>
        <v/>
      </c>
    </row>
    <row r="67">
      <c r="A67" s="40" t="n">
        <v>46296</v>
      </c>
      <c r="B67" s="32" t="inlineStr">
        <is>
          <t>Instagram</t>
        </is>
      </c>
      <c r="C67" s="32" t="inlineStr">
        <is>
          <t>Stories</t>
        </is>
      </c>
      <c r="D67" s="55" t="n">
        <v>7344.29</v>
      </c>
      <c r="E67" s="56" t="n">
        <v>591888</v>
      </c>
      <c r="F67" s="56" t="n">
        <v>23259</v>
      </c>
      <c r="G67" s="56" t="n">
        <v>441</v>
      </c>
      <c r="H67" s="57" t="n">
        <v>17.124544</v>
      </c>
      <c r="I67" s="19">
        <f>IF(D67="","",D67*H67)</f>
        <v/>
      </c>
      <c r="J67" s="19">
        <f>IF(D67="","",IF(G67=0,0,D67/G67))</f>
        <v/>
      </c>
      <c r="K67" s="21">
        <f>IF(D67="","",IF(SUMIFS($D$5:$D$1000,$A$5:$A$1000,A67)=0,0,D67/SUMIFS($D$5:$D$1000,$A$5:$A$1000,A67)))</f>
        <v/>
      </c>
      <c r="L67" s="21">
        <f>IF(D67="","",IF(E67=0,0,F67/E67))</f>
        <v/>
      </c>
      <c r="M67" s="19">
        <f>IF(D67="","",IF(E67=0,0,D67/E67*1000))</f>
        <v/>
      </c>
    </row>
    <row r="68">
      <c r="A68" s="40" t="n">
        <v>46296</v>
      </c>
      <c r="B68" s="32" t="inlineStr">
        <is>
          <t>Instagram</t>
        </is>
      </c>
      <c r="C68" s="32" t="inlineStr">
        <is>
          <t>Reels</t>
        </is>
      </c>
      <c r="D68" s="55" t="n">
        <v>5241.9</v>
      </c>
      <c r="E68" s="56" t="n">
        <v>480106</v>
      </c>
      <c r="F68" s="56" t="n">
        <v>17276</v>
      </c>
      <c r="G68" s="56" t="n">
        <v>261</v>
      </c>
      <c r="H68" s="57" t="n">
        <v>14.558446</v>
      </c>
      <c r="I68" s="19">
        <f>IF(D68="","",D68*H68)</f>
        <v/>
      </c>
      <c r="J68" s="19">
        <f>IF(D68="","",IF(G68=0,0,D68/G68))</f>
        <v/>
      </c>
      <c r="K68" s="21">
        <f>IF(D68="","",IF(SUMIFS($D$5:$D$1000,$A$5:$A$1000,A68)=0,0,D68/SUMIFS($D$5:$D$1000,$A$5:$A$1000,A68)))</f>
        <v/>
      </c>
      <c r="L68" s="21">
        <f>IF(D68="","",IF(E68=0,0,F68/E68))</f>
        <v/>
      </c>
      <c r="M68" s="19">
        <f>IF(D68="","",IF(E68=0,0,D68/E68*1000))</f>
        <v/>
      </c>
    </row>
    <row r="69">
      <c r="A69" s="40" t="n">
        <v>46296</v>
      </c>
      <c r="B69" s="32" t="inlineStr">
        <is>
          <t>Facebook</t>
        </is>
      </c>
      <c r="C69" s="32" t="inlineStr">
        <is>
          <t>Feed</t>
        </is>
      </c>
      <c r="D69" s="55" t="n">
        <v>1000.71</v>
      </c>
      <c r="E69" s="56" t="n">
        <v>89774</v>
      </c>
      <c r="F69" s="56" t="n">
        <v>2036</v>
      </c>
      <c r="G69" s="56" t="n">
        <v>47</v>
      </c>
      <c r="H69" s="57" t="n">
        <v>12.871506</v>
      </c>
      <c r="I69" s="19">
        <f>IF(D69="","",D69*H69)</f>
        <v/>
      </c>
      <c r="J69" s="19">
        <f>IF(D69="","",IF(G69=0,0,D69/G69))</f>
        <v/>
      </c>
      <c r="K69" s="21">
        <f>IF(D69="","",IF(SUMIFS($D$5:$D$1000,$A$5:$A$1000,A69)=0,0,D69/SUMIFS($D$5:$D$1000,$A$5:$A$1000,A69)))</f>
        <v/>
      </c>
      <c r="L69" s="21">
        <f>IF(D69="","",IF(E69=0,0,F69/E69))</f>
        <v/>
      </c>
      <c r="M69" s="19">
        <f>IF(D69="","",IF(E69=0,0,D69/E69*1000))</f>
        <v/>
      </c>
    </row>
    <row r="70">
      <c r="A70" s="40" t="n">
        <v>46296</v>
      </c>
      <c r="B70" s="32" t="inlineStr">
        <is>
          <t>Facebook</t>
        </is>
      </c>
      <c r="C70" s="32" t="inlineStr">
        <is>
          <t>Reels</t>
        </is>
      </c>
      <c r="D70" s="55" t="n">
        <v>212.7</v>
      </c>
      <c r="E70" s="56" t="n">
        <v>21005</v>
      </c>
      <c r="F70" s="56" t="n">
        <v>505</v>
      </c>
      <c r="G70" s="56" t="n">
        <v>8</v>
      </c>
      <c r="H70" s="57" t="n">
        <v>12.117111</v>
      </c>
      <c r="I70" s="19">
        <f>IF(D70="","",D70*H70)</f>
        <v/>
      </c>
      <c r="J70" s="19">
        <f>IF(D70="","",IF(G70=0,0,D70/G70))</f>
        <v/>
      </c>
      <c r="K70" s="21">
        <f>IF(D70="","",IF(SUMIFS($D$5:$D$1000,$A$5:$A$1000,A70)=0,0,D70/SUMIFS($D$5:$D$1000,$A$5:$A$1000,A70)))</f>
        <v/>
      </c>
      <c r="L70" s="21">
        <f>IF(D70="","",IF(E70=0,0,F70/E70))</f>
        <v/>
      </c>
      <c r="M70" s="19">
        <f>IF(D70="","",IF(E70=0,0,D70/E70*1000))</f>
        <v/>
      </c>
    </row>
    <row r="71">
      <c r="A71" s="40" t="n">
        <v>46296</v>
      </c>
      <c r="B71" s="32" t="inlineStr">
        <is>
          <t>Facebook</t>
        </is>
      </c>
      <c r="C71" s="32" t="inlineStr">
        <is>
          <t>Reels (sobreposição)</t>
        </is>
      </c>
      <c r="D71" s="55" t="n">
        <v>135.18</v>
      </c>
      <c r="E71" s="56" t="n">
        <v>63072</v>
      </c>
      <c r="F71" s="56" t="n">
        <v>570</v>
      </c>
      <c r="G71" s="56" t="n">
        <v>2</v>
      </c>
      <c r="H71" s="57" t="n">
        <v>3.215057</v>
      </c>
      <c r="I71" s="19">
        <f>IF(D71="","",D71*H71)</f>
        <v/>
      </c>
      <c r="J71" s="19">
        <f>IF(D71="","",IF(G71=0,0,D71/G71))</f>
        <v/>
      </c>
      <c r="K71" s="21">
        <f>IF(D71="","",IF(SUMIFS($D$5:$D$1000,$A$5:$A$1000,A71)=0,0,D71/SUMIFS($D$5:$D$1000,$A$5:$A$1000,A71)))</f>
        <v/>
      </c>
      <c r="L71" s="21">
        <f>IF(D71="","",IF(E71=0,0,F71/E71))</f>
        <v/>
      </c>
      <c r="M71" s="19">
        <f>IF(D71="","",IF(E71=0,0,D71/E71*1000))</f>
        <v/>
      </c>
    </row>
    <row r="72">
      <c r="A72" s="40" t="n">
        <v>46296</v>
      </c>
      <c r="B72" s="32" t="inlineStr">
        <is>
          <t>Facebook</t>
        </is>
      </c>
      <c r="C72" s="32" t="inlineStr">
        <is>
          <t>Stories</t>
        </is>
      </c>
      <c r="D72" s="55" t="n">
        <v>107.62</v>
      </c>
      <c r="E72" s="56" t="n">
        <v>6650</v>
      </c>
      <c r="F72" s="56" t="n">
        <v>184</v>
      </c>
      <c r="G72" s="56" t="n">
        <v>3</v>
      </c>
      <c r="H72" s="57" t="n">
        <v>12.780699</v>
      </c>
      <c r="I72" s="19">
        <f>IF(D72="","",D72*H72)</f>
        <v/>
      </c>
      <c r="J72" s="19">
        <f>IF(D72="","",IF(G72=0,0,D72/G72))</f>
        <v/>
      </c>
      <c r="K72" s="21">
        <f>IF(D72="","",IF(SUMIFS($D$5:$D$1000,$A$5:$A$1000,A72)=0,0,D72/SUMIFS($D$5:$D$1000,$A$5:$A$1000,A72)))</f>
        <v/>
      </c>
      <c r="L72" s="21">
        <f>IF(D72="","",IF(E72=0,0,F72/E72))</f>
        <v/>
      </c>
      <c r="M72" s="19">
        <f>IF(D72="","",IF(E72=0,0,D72/E72*1000))</f>
        <v/>
      </c>
    </row>
    <row r="73">
      <c r="A73" s="40" t="n">
        <v>46296</v>
      </c>
      <c r="B73" s="32" t="inlineStr">
        <is>
          <t>Facebook</t>
        </is>
      </c>
      <c r="C73" s="32" t="inlineStr">
        <is>
          <t>Vídeo in-stream</t>
        </is>
      </c>
      <c r="D73" s="55" t="n">
        <v>68.73999999999999</v>
      </c>
      <c r="E73" s="56" t="n">
        <v>5363</v>
      </c>
      <c r="F73" s="56" t="n">
        <v>222</v>
      </c>
      <c r="G73" s="56" t="n">
        <v>1</v>
      </c>
      <c r="H73" s="57" t="n">
        <v>6.074142</v>
      </c>
      <c r="I73" s="19">
        <f>IF(D73="","",D73*H73)</f>
        <v/>
      </c>
      <c r="J73" s="19">
        <f>IF(D73="","",IF(G73=0,0,D73/G73))</f>
        <v/>
      </c>
      <c r="K73" s="21">
        <f>IF(D73="","",IF(SUMIFS($D$5:$D$1000,$A$5:$A$1000,A73)=0,0,D73/SUMIFS($D$5:$D$1000,$A$5:$A$1000,A73)))</f>
        <v/>
      </c>
      <c r="L73" s="21">
        <f>IF(D73="","",IF(E73=0,0,F73/E73))</f>
        <v/>
      </c>
      <c r="M73" s="19">
        <f>IF(D73="","",IF(E73=0,0,D73/E73*1000))</f>
        <v/>
      </c>
    </row>
    <row r="74">
      <c r="A74" s="40" t="n">
        <v>46296</v>
      </c>
      <c r="B74" s="32" t="inlineStr">
        <is>
          <t>WhatsApp</t>
        </is>
      </c>
      <c r="C74" s="32" t="inlineStr">
        <is>
          <t>Status</t>
        </is>
      </c>
      <c r="D74" s="55" t="n">
        <v>52.69</v>
      </c>
      <c r="E74" s="56" t="n">
        <v>22805</v>
      </c>
      <c r="F74" s="56" t="n">
        <v>36</v>
      </c>
      <c r="G74" s="56" t="n">
        <v>0</v>
      </c>
      <c r="H74" s="57" t="n">
        <v>0</v>
      </c>
      <c r="I74" s="19">
        <f>IF(D74="","",D74*H74)</f>
        <v/>
      </c>
      <c r="J74" s="19">
        <f>IF(D74="","",IF(G74=0,0,D74/G74))</f>
        <v/>
      </c>
      <c r="K74" s="21">
        <f>IF(D74="","",IF(SUMIFS($D$5:$D$1000,$A$5:$A$1000,A74)=0,0,D74/SUMIFS($D$5:$D$1000,$A$5:$A$1000,A74)))</f>
        <v/>
      </c>
      <c r="L74" s="21">
        <f>IF(D74="","",IF(E74=0,0,F74/E74))</f>
        <v/>
      </c>
      <c r="M74" s="19">
        <f>IF(D74="","",IF(E74=0,0,D74/E74*1000))</f>
        <v/>
      </c>
    </row>
    <row r="75">
      <c r="A75" s="40" t="n">
        <v>46296</v>
      </c>
      <c r="B75" s="32" t="inlineStr">
        <is>
          <t>Audience Network</t>
        </is>
      </c>
      <c r="C75" s="32" t="inlineStr">
        <is>
          <t>Clássico</t>
        </is>
      </c>
      <c r="D75" s="55" t="n">
        <v>38.12</v>
      </c>
      <c r="E75" s="56" t="n">
        <v>6611</v>
      </c>
      <c r="F75" s="56" t="n">
        <v>89</v>
      </c>
      <c r="G75" s="56" t="n">
        <v>1</v>
      </c>
      <c r="H75" s="57" t="n">
        <v>20.440499</v>
      </c>
      <c r="I75" s="19">
        <f>IF(D75="","",D75*H75)</f>
        <v/>
      </c>
      <c r="J75" s="19">
        <f>IF(D75="","",IF(G75=0,0,D75/G75))</f>
        <v/>
      </c>
      <c r="K75" s="21">
        <f>IF(D75="","",IF(SUMIFS($D$5:$D$1000,$A$5:$A$1000,A75)=0,0,D75/SUMIFS($D$5:$D$1000,$A$5:$A$1000,A75)))</f>
        <v/>
      </c>
      <c r="L75" s="21">
        <f>IF(D75="","",IF(E75=0,0,F75/E75))</f>
        <v/>
      </c>
      <c r="M75" s="19">
        <f>IF(D75="","",IF(E75=0,0,D75/E75*1000))</f>
        <v/>
      </c>
    </row>
    <row r="76">
      <c r="A76" s="40" t="n">
        <v>46296</v>
      </c>
      <c r="B76" s="32" t="inlineStr">
        <is>
          <t>Threads</t>
        </is>
      </c>
      <c r="C76" s="32" t="inlineStr">
        <is>
          <t>Feed</t>
        </is>
      </c>
      <c r="D76" s="55" t="n">
        <v>35.81</v>
      </c>
      <c r="E76" s="56" t="n">
        <v>3518</v>
      </c>
      <c r="F76" s="56" t="n">
        <v>89</v>
      </c>
      <c r="G76" s="56" t="n">
        <v>3</v>
      </c>
      <c r="H76" s="57" t="n">
        <v>20.003217</v>
      </c>
      <c r="I76" s="19">
        <f>IF(D76="","",D76*H76)</f>
        <v/>
      </c>
      <c r="J76" s="19">
        <f>IF(D76="","",IF(G76=0,0,D76/G76))</f>
        <v/>
      </c>
      <c r="K76" s="21">
        <f>IF(D76="","",IF(SUMIFS($D$5:$D$1000,$A$5:$A$1000,A76)=0,0,D76/SUMIFS($D$5:$D$1000,$A$5:$A$1000,A76)))</f>
        <v/>
      </c>
      <c r="L76" s="21">
        <f>IF(D76="","",IF(E76=0,0,F76/E76))</f>
        <v/>
      </c>
      <c r="M76" s="19">
        <f>IF(D76="","",IF(E76=0,0,D76/E76*1000))</f>
        <v/>
      </c>
    </row>
    <row r="77">
      <c r="A77" s="40" t="n">
        <v>46296</v>
      </c>
      <c r="B77" s="32" t="inlineStr">
        <is>
          <t>Facebook</t>
        </is>
      </c>
      <c r="C77" s="32" t="inlineStr">
        <is>
          <t>Marketplace</t>
        </is>
      </c>
      <c r="D77" s="55" t="n">
        <v>18.35</v>
      </c>
      <c r="E77" s="56" t="n">
        <v>8107</v>
      </c>
      <c r="F77" s="56" t="n">
        <v>18</v>
      </c>
      <c r="G77" s="56" t="n">
        <v>1</v>
      </c>
      <c r="H77" s="57" t="n">
        <v>10.093461</v>
      </c>
      <c r="I77" s="19">
        <f>IF(D77="","",D77*H77)</f>
        <v/>
      </c>
      <c r="J77" s="19">
        <f>IF(D77="","",IF(G77=0,0,D77/G77))</f>
        <v/>
      </c>
      <c r="K77" s="21">
        <f>IF(D77="","",IF(SUMIFS($D$5:$D$1000,$A$5:$A$1000,A77)=0,0,D77/SUMIFS($D$5:$D$1000,$A$5:$A$1000,A77)))</f>
        <v/>
      </c>
      <c r="L77" s="21">
        <f>IF(D77="","",IF(E77=0,0,F77/E77))</f>
        <v/>
      </c>
      <c r="M77" s="19">
        <f>IF(D77="","",IF(E77=0,0,D77/E77*1000))</f>
        <v/>
      </c>
    </row>
    <row r="78">
      <c r="A78" s="40" t="n">
        <v>46296</v>
      </c>
      <c r="B78" s="32" t="inlineStr">
        <is>
          <t>Audience Network</t>
        </is>
      </c>
      <c r="C78" s="32" t="inlineStr">
        <is>
          <t>Vídeo premiado</t>
        </is>
      </c>
      <c r="D78" s="55" t="n">
        <v>11.86</v>
      </c>
      <c r="E78" s="56" t="n">
        <v>230</v>
      </c>
      <c r="F78" s="56" t="n">
        <v>2</v>
      </c>
      <c r="G78" s="56" t="n">
        <v>0</v>
      </c>
      <c r="H78" s="57" t="n">
        <v>0</v>
      </c>
      <c r="I78" s="19">
        <f>IF(D78="","",D78*H78)</f>
        <v/>
      </c>
      <c r="J78" s="19">
        <f>IF(D78="","",IF(G78=0,0,D78/G78))</f>
        <v/>
      </c>
      <c r="K78" s="21">
        <f>IF(D78="","",IF(SUMIFS($D$5:$D$1000,$A$5:$A$1000,A78)=0,0,D78/SUMIFS($D$5:$D$1000,$A$5:$A$1000,A78)))</f>
        <v/>
      </c>
      <c r="L78" s="21">
        <f>IF(D78="","",IF(E78=0,0,F78/E78))</f>
        <v/>
      </c>
      <c r="M78" s="19">
        <f>IF(D78="","",IF(E78=0,0,D78/E78*1000))</f>
        <v/>
      </c>
    </row>
    <row r="79">
      <c r="A79" s="40" t="n">
        <v>46296</v>
      </c>
      <c r="B79" s="32" t="inlineStr">
        <is>
          <t>Instagram</t>
        </is>
      </c>
      <c r="C79" s="32" t="inlineStr">
        <is>
          <t>Explorar (grade)</t>
        </is>
      </c>
      <c r="D79" s="55" t="n">
        <v>7.25</v>
      </c>
      <c r="E79" s="56" t="n">
        <v>2137</v>
      </c>
      <c r="F79" s="56" t="n">
        <v>3</v>
      </c>
      <c r="G79" s="56" t="n">
        <v>0</v>
      </c>
      <c r="H79" s="57" t="n">
        <v>0</v>
      </c>
      <c r="I79" s="19">
        <f>IF(D79="","",D79*H79)</f>
        <v/>
      </c>
      <c r="J79" s="19">
        <f>IF(D79="","",IF(G79=0,0,D79/G79))</f>
        <v/>
      </c>
      <c r="K79" s="21">
        <f>IF(D79="","",IF(SUMIFS($D$5:$D$1000,$A$5:$A$1000,A79)=0,0,D79/SUMIFS($D$5:$D$1000,$A$5:$A$1000,A79)))</f>
        <v/>
      </c>
      <c r="L79" s="21">
        <f>IF(D79="","",IF(E79=0,0,F79/E79))</f>
        <v/>
      </c>
      <c r="M79" s="19">
        <f>IF(D79="","",IF(E79=0,0,D79/E79*1000))</f>
        <v/>
      </c>
    </row>
    <row r="80">
      <c r="A80" s="40" t="n">
        <v>46296</v>
      </c>
      <c r="B80" s="32" t="inlineStr">
        <is>
          <t>Facebook</t>
        </is>
      </c>
      <c r="C80" s="32" t="inlineStr">
        <is>
          <t>Coluna da direita</t>
        </is>
      </c>
      <c r="D80" s="55" t="n">
        <v>5.57</v>
      </c>
      <c r="E80" s="56" t="n">
        <v>3544</v>
      </c>
      <c r="F80" s="56" t="n">
        <v>3</v>
      </c>
      <c r="G80" s="56" t="n">
        <v>1</v>
      </c>
      <c r="H80" s="57" t="n">
        <v>41.391797</v>
      </c>
      <c r="I80" s="19">
        <f>IF(D80="","",D80*H80)</f>
        <v/>
      </c>
      <c r="J80" s="19">
        <f>IF(D80="","",IF(G80=0,0,D80/G80))</f>
        <v/>
      </c>
      <c r="K80" s="21">
        <f>IF(D80="","",IF(SUMIFS($D$5:$D$1000,$A$5:$A$1000,A80)=0,0,D80/SUMIFS($D$5:$D$1000,$A$5:$A$1000,A80)))</f>
        <v/>
      </c>
      <c r="L80" s="21">
        <f>IF(D80="","",IF(E80=0,0,F80/E80))</f>
        <v/>
      </c>
      <c r="M80" s="19">
        <f>IF(D80="","",IF(E80=0,0,D80/E80*1000))</f>
        <v/>
      </c>
    </row>
    <row r="81">
      <c r="A81" s="40" t="n">
        <v>46296</v>
      </c>
      <c r="B81" s="32" t="inlineStr">
        <is>
          <t>Facebook</t>
        </is>
      </c>
      <c r="C81" s="32" t="inlineStr">
        <is>
          <t>Notificação</t>
        </is>
      </c>
      <c r="D81" s="55" t="n">
        <v>3.33</v>
      </c>
      <c r="E81" s="56" t="n">
        <v>334</v>
      </c>
      <c r="F81" s="56" t="n">
        <v>5</v>
      </c>
      <c r="G81" s="56" t="n">
        <v>1</v>
      </c>
      <c r="H81" s="57" t="n">
        <v>52.684206</v>
      </c>
      <c r="I81" s="19">
        <f>IF(D81="","",D81*H81)</f>
        <v/>
      </c>
      <c r="J81" s="19">
        <f>IF(D81="","",IF(G81=0,0,D81/G81))</f>
        <v/>
      </c>
      <c r="K81" s="21">
        <f>IF(D81="","",IF(SUMIFS($D$5:$D$1000,$A$5:$A$1000,A81)=0,0,D81/SUMIFS($D$5:$D$1000,$A$5:$A$1000,A81)))</f>
        <v/>
      </c>
      <c r="L81" s="21">
        <f>IF(D81="","",IF(E81=0,0,F81/E81))</f>
        <v/>
      </c>
      <c r="M81" s="19">
        <f>IF(D81="","",IF(E81=0,0,D81/E81*1000))</f>
        <v/>
      </c>
    </row>
    <row r="82">
      <c r="A82" s="40" t="n">
        <v>46296</v>
      </c>
      <c r="B82" s="32" t="inlineStr">
        <is>
          <t>Facebook</t>
        </is>
      </c>
      <c r="C82" s="32" t="inlineStr">
        <is>
          <t>Pesquisa</t>
        </is>
      </c>
      <c r="D82" s="55" t="n">
        <v>3.11</v>
      </c>
      <c r="E82" s="56" t="n">
        <v>1701</v>
      </c>
      <c r="F82" s="56" t="n">
        <v>3</v>
      </c>
      <c r="G82" s="56" t="n">
        <v>0</v>
      </c>
      <c r="H82" s="57" t="n">
        <v>0</v>
      </c>
      <c r="I82" s="19">
        <f>IF(D82="","",D82*H82)</f>
        <v/>
      </c>
      <c r="J82" s="19">
        <f>IF(D82="","",IF(G82=0,0,D82/G82))</f>
        <v/>
      </c>
      <c r="K82" s="21">
        <f>IF(D82="","",IF(SUMIFS($D$5:$D$1000,$A$5:$A$1000,A82)=0,0,D82/SUMIFS($D$5:$D$1000,$A$5:$A$1000,A82)))</f>
        <v/>
      </c>
      <c r="L82" s="21">
        <f>IF(D82="","",IF(E82=0,0,F82/E82))</f>
        <v/>
      </c>
      <c r="M82" s="19">
        <f>IF(D82="","",IF(E82=0,0,D82/E82*1000))</f>
        <v/>
      </c>
    </row>
    <row r="83">
      <c r="A83" s="40" t="n">
        <v>46296</v>
      </c>
      <c r="B83" s="32" t="inlineStr">
        <is>
          <t>Facebook</t>
        </is>
      </c>
      <c r="C83" s="32" t="inlineStr">
        <is>
          <t>Feed do perfil</t>
        </is>
      </c>
      <c r="D83" s="55" t="n">
        <v>2.82</v>
      </c>
      <c r="E83" s="56" t="n">
        <v>295</v>
      </c>
      <c r="F83" s="56" t="n">
        <v>5</v>
      </c>
      <c r="G83" s="56" t="n">
        <v>0</v>
      </c>
      <c r="H83" s="57" t="n">
        <v>0</v>
      </c>
      <c r="I83" s="19">
        <f>IF(D83="","",D83*H83)</f>
        <v/>
      </c>
      <c r="J83" s="19">
        <f>IF(D83="","",IF(G83=0,0,D83/G83))</f>
        <v/>
      </c>
      <c r="K83" s="21">
        <f>IF(D83="","",IF(SUMIFS($D$5:$D$1000,$A$5:$A$1000,A83)=0,0,D83/SUMIFS($D$5:$D$1000,$A$5:$A$1000,A83)))</f>
        <v/>
      </c>
      <c r="L83" s="21">
        <f>IF(D83="","",IF(E83=0,0,F83/E83))</f>
        <v/>
      </c>
      <c r="M83" s="19">
        <f>IF(D83="","",IF(E83=0,0,D83/E83*1000))</f>
        <v/>
      </c>
    </row>
    <row r="84">
      <c r="A84" s="40" t="n">
        <v>46296</v>
      </c>
      <c r="B84" s="32" t="inlineStr">
        <is>
          <t>Instagram</t>
        </is>
      </c>
      <c r="C84" s="32" t="inlineStr">
        <is>
          <t>Pesquisa</t>
        </is>
      </c>
      <c r="D84" s="55" t="n">
        <v>1.12</v>
      </c>
      <c r="E84" s="56" t="n">
        <v>255</v>
      </c>
      <c r="F84" s="56" t="n">
        <v>1</v>
      </c>
      <c r="G84" s="56" t="n">
        <v>0</v>
      </c>
      <c r="H84" s="57" t="n">
        <v>0</v>
      </c>
      <c r="I84" s="19">
        <f>IF(D84="","",D84*H84)</f>
        <v/>
      </c>
      <c r="J84" s="19">
        <f>IF(D84="","",IF(G84=0,0,D84/G84))</f>
        <v/>
      </c>
      <c r="K84" s="21">
        <f>IF(D84="","",IF(SUMIFS($D$5:$D$1000,$A$5:$A$1000,A84)=0,0,D84/SUMIFS($D$5:$D$1000,$A$5:$A$1000,A84)))</f>
        <v/>
      </c>
      <c r="L84" s="21">
        <f>IF(D84="","",IF(E84=0,0,F84/E84))</f>
        <v/>
      </c>
      <c r="M84" s="19">
        <f>IF(D84="","",IF(E84=0,0,D84/E84*1000))</f>
        <v/>
      </c>
    </row>
    <row r="85">
      <c r="A85" s="40" t="n">
        <v>46296</v>
      </c>
      <c r="B85" s="32" t="inlineStr">
        <is>
          <t>Desconhecido</t>
        </is>
      </c>
      <c r="C85" s="32" t="inlineStr">
        <is>
          <t>Desconhecido</t>
        </is>
      </c>
      <c r="D85" s="55" t="n">
        <v>0</v>
      </c>
      <c r="E85" s="56" t="n">
        <v>0</v>
      </c>
      <c r="F85" s="56" t="n">
        <v>3</v>
      </c>
      <c r="G85" s="56" t="n">
        <v>0</v>
      </c>
      <c r="H85" s="57" t="n">
        <v>0</v>
      </c>
      <c r="I85" s="19">
        <f>IF(D85="","",D85*H85)</f>
        <v/>
      </c>
      <c r="J85" s="19">
        <f>IF(D85="","",IF(G85=0,0,D85/G85))</f>
        <v/>
      </c>
      <c r="K85" s="21">
        <f>IF(D85="","",IF(SUMIFS($D$5:$D$1000,$A$5:$A$1000,A85)=0,0,D85/SUMIFS($D$5:$D$1000,$A$5:$A$1000,A85)))</f>
        <v/>
      </c>
      <c r="L85" s="21">
        <f>IF(D85="","",IF(E85=0,0,F85/E85))</f>
        <v/>
      </c>
      <c r="M85" s="19">
        <f>IF(D85="","",IF(E85=0,0,D85/E85*1000))</f>
        <v/>
      </c>
    </row>
    <row r="86">
      <c r="A86" s="40" t="n"/>
      <c r="B86" s="32" t="n"/>
      <c r="C86" s="32" t="n"/>
      <c r="D86" s="55" t="n"/>
      <c r="E86" s="56" t="n"/>
      <c r="F86" s="56" t="n"/>
      <c r="G86" s="56" t="n"/>
      <c r="H86" s="57" t="n"/>
      <c r="I86" s="19">
        <f>IF(D86="","",D86*H86)</f>
        <v/>
      </c>
      <c r="J86" s="19">
        <f>IF(D86="","",IF(G86=0,0,D86/G86))</f>
        <v/>
      </c>
      <c r="K86" s="21">
        <f>IF(D86="","",IF(SUMIFS($D$5:$D$1000,$A$5:$A$1000,A86)=0,0,D86/SUMIFS($D$5:$D$1000,$A$5:$A$1000,A86)))</f>
        <v/>
      </c>
      <c r="L86" s="21">
        <f>IF(D86="","",IF(E86=0,0,F86/E86))</f>
        <v/>
      </c>
      <c r="M86" s="19">
        <f>IF(D86="","",IF(E86=0,0,D86/E86*1000))</f>
        <v/>
      </c>
    </row>
    <row r="87">
      <c r="A87" s="40" t="n"/>
      <c r="B87" s="32" t="n"/>
      <c r="C87" s="32" t="n"/>
      <c r="D87" s="55" t="n"/>
      <c r="E87" s="56" t="n"/>
      <c r="F87" s="56" t="n"/>
      <c r="G87" s="56" t="n"/>
      <c r="H87" s="57" t="n"/>
      <c r="I87" s="19">
        <f>IF(D87="","",D87*H87)</f>
        <v/>
      </c>
      <c r="J87" s="19">
        <f>IF(D87="","",IF(G87=0,0,D87/G87))</f>
        <v/>
      </c>
      <c r="K87" s="21">
        <f>IF(D87="","",IF(SUMIFS($D$5:$D$1000,$A$5:$A$1000,A87)=0,0,D87/SUMIFS($D$5:$D$1000,$A$5:$A$1000,A87)))</f>
        <v/>
      </c>
      <c r="L87" s="21">
        <f>IF(D87="","",IF(E87=0,0,F87/E87))</f>
        <v/>
      </c>
      <c r="M87" s="19">
        <f>IF(D87="","",IF(E87=0,0,D87/E87*1000))</f>
        <v/>
      </c>
    </row>
    <row r="88">
      <c r="A88" s="40" t="n"/>
      <c r="B88" s="32" t="n"/>
      <c r="C88" s="32" t="n"/>
      <c r="D88" s="55" t="n"/>
      <c r="E88" s="56" t="n"/>
      <c r="F88" s="56" t="n"/>
      <c r="G88" s="56" t="n"/>
      <c r="H88" s="57" t="n"/>
      <c r="I88" s="19">
        <f>IF(D88="","",D88*H88)</f>
        <v/>
      </c>
      <c r="J88" s="19">
        <f>IF(D88="","",IF(G88=0,0,D88/G88))</f>
        <v/>
      </c>
      <c r="K88" s="21">
        <f>IF(D88="","",IF(SUMIFS($D$5:$D$1000,$A$5:$A$1000,A88)=0,0,D88/SUMIFS($D$5:$D$1000,$A$5:$A$1000,A88)))</f>
        <v/>
      </c>
      <c r="L88" s="21">
        <f>IF(D88="","",IF(E88=0,0,F88/E88))</f>
        <v/>
      </c>
      <c r="M88" s="19">
        <f>IF(D88="","",IF(E88=0,0,D88/E88*1000))</f>
        <v/>
      </c>
    </row>
    <row r="89">
      <c r="A89" s="40" t="n"/>
      <c r="B89" s="32" t="n"/>
      <c r="C89" s="32" t="n"/>
      <c r="D89" s="55" t="n"/>
      <c r="E89" s="56" t="n"/>
      <c r="F89" s="56" t="n"/>
      <c r="G89" s="56" t="n"/>
      <c r="H89" s="57" t="n"/>
      <c r="I89" s="19">
        <f>IF(D89="","",D89*H89)</f>
        <v/>
      </c>
      <c r="J89" s="19">
        <f>IF(D89="","",IF(G89=0,0,D89/G89))</f>
        <v/>
      </c>
      <c r="K89" s="21">
        <f>IF(D89="","",IF(SUMIFS($D$5:$D$1000,$A$5:$A$1000,A89)=0,0,D89/SUMIFS($D$5:$D$1000,$A$5:$A$1000,A89)))</f>
        <v/>
      </c>
      <c r="L89" s="21">
        <f>IF(D89="","",IF(E89=0,0,F89/E89))</f>
        <v/>
      </c>
      <c r="M89" s="19">
        <f>IF(D89="","",IF(E89=0,0,D89/E89*1000))</f>
        <v/>
      </c>
    </row>
    <row r="90">
      <c r="A90" s="40" t="n"/>
      <c r="B90" s="32" t="n"/>
      <c r="C90" s="32" t="n"/>
      <c r="D90" s="55" t="n"/>
      <c r="E90" s="56" t="n"/>
      <c r="F90" s="56" t="n"/>
      <c r="G90" s="56" t="n"/>
      <c r="H90" s="57" t="n"/>
      <c r="I90" s="19">
        <f>IF(D90="","",D90*H90)</f>
        <v/>
      </c>
      <c r="J90" s="19">
        <f>IF(D90="","",IF(G90=0,0,D90/G90))</f>
        <v/>
      </c>
      <c r="K90" s="21">
        <f>IF(D90="","",IF(SUMIFS($D$5:$D$1000,$A$5:$A$1000,A90)=0,0,D90/SUMIFS($D$5:$D$1000,$A$5:$A$1000,A90)))</f>
        <v/>
      </c>
      <c r="L90" s="21">
        <f>IF(D90="","",IF(E90=0,0,F90/E90))</f>
        <v/>
      </c>
      <c r="M90" s="19">
        <f>IF(D90="","",IF(E90=0,0,D90/E90*1000))</f>
        <v/>
      </c>
    </row>
    <row r="91">
      <c r="A91" s="40" t="n"/>
      <c r="B91" s="32" t="n"/>
      <c r="C91" s="32" t="n"/>
      <c r="D91" s="55" t="n"/>
      <c r="E91" s="56" t="n"/>
      <c r="F91" s="56" t="n"/>
      <c r="G91" s="56" t="n"/>
      <c r="H91" s="57" t="n"/>
      <c r="I91" s="19">
        <f>IF(D91="","",D91*H91)</f>
        <v/>
      </c>
      <c r="J91" s="19">
        <f>IF(D91="","",IF(G91=0,0,D91/G91))</f>
        <v/>
      </c>
      <c r="K91" s="21">
        <f>IF(D91="","",IF(SUMIFS($D$5:$D$1000,$A$5:$A$1000,A91)=0,0,D91/SUMIFS($D$5:$D$1000,$A$5:$A$1000,A91)))</f>
        <v/>
      </c>
      <c r="L91" s="21">
        <f>IF(D91="","",IF(E91=0,0,F91/E91))</f>
        <v/>
      </c>
      <c r="M91" s="19">
        <f>IF(D91="","",IF(E91=0,0,D91/E91*1000))</f>
        <v/>
      </c>
    </row>
    <row r="92">
      <c r="A92" s="40" t="n"/>
      <c r="B92" s="32" t="n"/>
      <c r="C92" s="32" t="n"/>
      <c r="D92" s="55" t="n"/>
      <c r="E92" s="56" t="n"/>
      <c r="F92" s="56" t="n"/>
      <c r="G92" s="56" t="n"/>
      <c r="H92" s="57" t="n"/>
      <c r="I92" s="19">
        <f>IF(D92="","",D92*H92)</f>
        <v/>
      </c>
      <c r="J92" s="19">
        <f>IF(D92="","",IF(G92=0,0,D92/G92))</f>
        <v/>
      </c>
      <c r="K92" s="21">
        <f>IF(D92="","",IF(SUMIFS($D$5:$D$1000,$A$5:$A$1000,A92)=0,0,D92/SUMIFS($D$5:$D$1000,$A$5:$A$1000,A92)))</f>
        <v/>
      </c>
      <c r="L92" s="21">
        <f>IF(D92="","",IF(E92=0,0,F92/E92))</f>
        <v/>
      </c>
      <c r="M92" s="19">
        <f>IF(D92="","",IF(E92=0,0,D92/E92*1000))</f>
        <v/>
      </c>
    </row>
    <row r="93">
      <c r="A93" s="40" t="n"/>
      <c r="B93" s="32" t="n"/>
      <c r="C93" s="32" t="n"/>
      <c r="D93" s="55" t="n"/>
      <c r="E93" s="56" t="n"/>
      <c r="F93" s="56" t="n"/>
      <c r="G93" s="56" t="n"/>
      <c r="H93" s="57" t="n"/>
      <c r="I93" s="19">
        <f>IF(D93="","",D93*H93)</f>
        <v/>
      </c>
      <c r="J93" s="19">
        <f>IF(D93="","",IF(G93=0,0,D93/G93))</f>
        <v/>
      </c>
      <c r="K93" s="21">
        <f>IF(D93="","",IF(SUMIFS($D$5:$D$1000,$A$5:$A$1000,A93)=0,0,D93/SUMIFS($D$5:$D$1000,$A$5:$A$1000,A93)))</f>
        <v/>
      </c>
      <c r="L93" s="21">
        <f>IF(D93="","",IF(E93=0,0,F93/E93))</f>
        <v/>
      </c>
      <c r="M93" s="19">
        <f>IF(D93="","",IF(E93=0,0,D93/E93*1000))</f>
        <v/>
      </c>
    </row>
    <row r="94">
      <c r="A94" s="40" t="n"/>
      <c r="B94" s="32" t="n"/>
      <c r="C94" s="32" t="n"/>
      <c r="D94" s="55" t="n"/>
      <c r="E94" s="56" t="n"/>
      <c r="F94" s="56" t="n"/>
      <c r="G94" s="56" t="n"/>
      <c r="H94" s="57" t="n"/>
      <c r="I94" s="19">
        <f>IF(D94="","",D94*H94)</f>
        <v/>
      </c>
      <c r="J94" s="19">
        <f>IF(D94="","",IF(G94=0,0,D94/G94))</f>
        <v/>
      </c>
      <c r="K94" s="21">
        <f>IF(D94="","",IF(SUMIFS($D$5:$D$1000,$A$5:$A$1000,A94)=0,0,D94/SUMIFS($D$5:$D$1000,$A$5:$A$1000,A94)))</f>
        <v/>
      </c>
      <c r="L94" s="21">
        <f>IF(D94="","",IF(E94=0,0,F94/E94))</f>
        <v/>
      </c>
      <c r="M94" s="19">
        <f>IF(D94="","",IF(E94=0,0,D94/E94*1000))</f>
        <v/>
      </c>
    </row>
    <row r="95">
      <c r="A95" s="40" t="n"/>
      <c r="B95" s="32" t="n"/>
      <c r="C95" s="32" t="n"/>
      <c r="D95" s="55" t="n"/>
      <c r="E95" s="56" t="n"/>
      <c r="F95" s="56" t="n"/>
      <c r="G95" s="56" t="n"/>
      <c r="H95" s="57" t="n"/>
      <c r="I95" s="19">
        <f>IF(D95="","",D95*H95)</f>
        <v/>
      </c>
      <c r="J95" s="19">
        <f>IF(D95="","",IF(G95=0,0,D95/G95))</f>
        <v/>
      </c>
      <c r="K95" s="21">
        <f>IF(D95="","",IF(SUMIFS($D$5:$D$1000,$A$5:$A$1000,A95)=0,0,D95/SUMIFS($D$5:$D$1000,$A$5:$A$1000,A95)))</f>
        <v/>
      </c>
      <c r="L95" s="21">
        <f>IF(D95="","",IF(E95=0,0,F95/E95))</f>
        <v/>
      </c>
      <c r="M95" s="19">
        <f>IF(D95="","",IF(E95=0,0,D95/E95*1000))</f>
        <v/>
      </c>
    </row>
    <row r="96">
      <c r="A96" s="40" t="n"/>
      <c r="B96" s="32" t="n"/>
      <c r="C96" s="32" t="n"/>
      <c r="D96" s="55" t="n"/>
      <c r="E96" s="56" t="n"/>
      <c r="F96" s="56" t="n"/>
      <c r="G96" s="56" t="n"/>
      <c r="H96" s="57" t="n"/>
      <c r="I96" s="19">
        <f>IF(D96="","",D96*H96)</f>
        <v/>
      </c>
      <c r="J96" s="19">
        <f>IF(D96="","",IF(G96=0,0,D96/G96))</f>
        <v/>
      </c>
      <c r="K96" s="21">
        <f>IF(D96="","",IF(SUMIFS($D$5:$D$1000,$A$5:$A$1000,A96)=0,0,D96/SUMIFS($D$5:$D$1000,$A$5:$A$1000,A96)))</f>
        <v/>
      </c>
      <c r="L96" s="21">
        <f>IF(D96="","",IF(E96=0,0,F96/E96))</f>
        <v/>
      </c>
      <c r="M96" s="19">
        <f>IF(D96="","",IF(E96=0,0,D96/E96*1000))</f>
        <v/>
      </c>
    </row>
    <row r="97">
      <c r="A97" s="40" t="n"/>
      <c r="B97" s="32" t="n"/>
      <c r="C97" s="32" t="n"/>
      <c r="D97" s="55" t="n"/>
      <c r="E97" s="56" t="n"/>
      <c r="F97" s="56" t="n"/>
      <c r="G97" s="56" t="n"/>
      <c r="H97" s="57" t="n"/>
      <c r="I97" s="19">
        <f>IF(D97="","",D97*H97)</f>
        <v/>
      </c>
      <c r="J97" s="19">
        <f>IF(D97="","",IF(G97=0,0,D97/G97))</f>
        <v/>
      </c>
      <c r="K97" s="21">
        <f>IF(D97="","",IF(SUMIFS($D$5:$D$1000,$A$5:$A$1000,A97)=0,0,D97/SUMIFS($D$5:$D$1000,$A$5:$A$1000,A97)))</f>
        <v/>
      </c>
      <c r="L97" s="21">
        <f>IF(D97="","",IF(E97=0,0,F97/E97))</f>
        <v/>
      </c>
      <c r="M97" s="19">
        <f>IF(D97="","",IF(E97=0,0,D97/E97*1000))</f>
        <v/>
      </c>
    </row>
  </sheetData>
  <autoFilter ref="A4:M97"/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7F7F7F"/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30" customWidth="1" min="3" max="3"/>
    <col width="14" customWidth="1" min="4" max="4"/>
    <col width="60" customWidth="1" min="5" max="5"/>
    <col width="14" customWidth="1" min="6" max="6"/>
    <col width="8" customWidth="1" min="7" max="7"/>
    <col width="60" customWidth="1" min="8" max="8"/>
  </cols>
  <sheetData>
    <row r="1">
      <c r="A1" s="1" t="inlineStr">
        <is>
          <t>Fontes dos dados</t>
        </is>
      </c>
    </row>
    <row r="3">
      <c r="A3" s="7" t="inlineStr">
        <is>
          <t>Aba</t>
        </is>
      </c>
      <c r="B3" s="7" t="inlineStr">
        <is>
          <t>Fonte</t>
        </is>
      </c>
      <c r="C3" s="7" t="inlineStr">
        <is>
          <t>Objeto</t>
        </is>
      </c>
      <c r="D3" s="7" t="inlineStr">
        <is>
          <t>Obtido por</t>
        </is>
      </c>
      <c r="E3" s="7" t="inlineStr">
        <is>
          <t>Parâmetros</t>
        </is>
      </c>
      <c r="F3" s="7" t="inlineStr">
        <is>
          <t>Extraído em</t>
        </is>
      </c>
      <c r="G3" s="7" t="inlineStr">
        <is>
          <t>Linhas</t>
        </is>
      </c>
      <c r="H3" s="7" t="inlineStr">
        <is>
          <t>Observações</t>
        </is>
      </c>
    </row>
    <row r="4" ht="42" customHeight="1">
      <c r="A4" s="6" t="inlineStr">
        <is>
          <t>Base_Conta</t>
        </is>
      </c>
      <c r="B4" s="6" t="inlineStr">
        <is>
          <t>Meta Ads</t>
        </is>
      </c>
      <c r="C4" s="6" t="inlineStr">
        <is>
          <t>Nível conta, mensal</t>
        </is>
      </c>
      <c r="D4" s="6" t="inlineStr">
        <is>
          <t>Rodado por Claude</t>
        </is>
      </c>
      <c r="E4" s="6" t="inlineStr">
        <is>
          <t>Conta 3750169331730601, período 01/07/2026 a 08/10/2026, janela mensal, moeda BRL; Nível conta, mensal</t>
        </is>
      </c>
      <c r="F4" s="6" t="inlineStr">
        <is>
          <t>08/10/2026</t>
        </is>
      </c>
      <c r="G4" s="6" t="n">
        <v>4</v>
      </c>
      <c r="H4" s="6" t="inlineStr">
        <is>
          <t>Outubro vai até 08/10.</t>
        </is>
      </c>
    </row>
    <row r="5" ht="42" customHeight="1">
      <c r="A5" s="6" t="inlineStr">
        <is>
          <t>Base_Campanhas</t>
        </is>
      </c>
      <c r="B5" s="6" t="inlineStr">
        <is>
          <t>Meta Ads</t>
        </is>
      </c>
      <c r="C5" s="6" t="inlineStr">
        <is>
          <t>Nível campanha, mensal, investimento maior que zero</t>
        </is>
      </c>
      <c r="D5" s="6" t="inlineStr">
        <is>
          <t>Rodado por Claude</t>
        </is>
      </c>
      <c r="E5" s="6" t="inlineStr">
        <is>
          <t>Conta 3750169331730601, período 01/07/2026 a 08/10/2026, janela mensal, moeda BRL; Nível campanha, mensal, investimento maior que zero</t>
        </is>
      </c>
      <c r="F5" s="6" t="inlineStr">
        <is>
          <t>08/10/2026</t>
        </is>
      </c>
      <c r="G5" s="6" t="n">
        <v>30</v>
      </c>
      <c r="H5" s="6" t="inlineStr">
        <is>
          <t>Não inclui campanhas excluídas.</t>
        </is>
      </c>
    </row>
    <row r="6" ht="42" customHeight="1">
      <c r="A6" s="6" t="inlineStr">
        <is>
          <t>Base_Conjuntos</t>
        </is>
      </c>
      <c r="B6" s="6" t="inlineStr">
        <is>
          <t>Meta Ads</t>
        </is>
      </c>
      <c r="C6" s="6" t="inlineStr">
        <is>
          <t>Nível conjunto, mensal, investimento maior que zero</t>
        </is>
      </c>
      <c r="D6" s="6" t="inlineStr">
        <is>
          <t>Rodado por Claude</t>
        </is>
      </c>
      <c r="E6" s="6" t="inlineStr">
        <is>
          <t>Conta 3750169331730601, período 01/07/2026 a 08/10/2026, janela mensal, moeda BRL; Nível conjunto, mensal, investimento maior que zero</t>
        </is>
      </c>
      <c r="F6" s="6" t="inlineStr">
        <is>
          <t>08/10/2026</t>
        </is>
      </c>
      <c r="G6" s="6" t="n">
        <v>60</v>
      </c>
      <c r="H6" s="6" t="inlineStr">
        <is>
          <t>Mesma observação das campanhas.</t>
        </is>
      </c>
    </row>
    <row r="7" ht="42" customHeight="1">
      <c r="A7" s="6" t="inlineStr">
        <is>
          <t>Base_Anuncios</t>
        </is>
      </c>
      <c r="B7" s="6" t="inlineStr">
        <is>
          <t>Meta Ads</t>
        </is>
      </c>
      <c r="C7" s="6" t="inlineStr">
        <is>
          <t>Nível anúncio, mensal, filtro de investimento</t>
        </is>
      </c>
      <c r="D7" s="6" t="inlineStr">
        <is>
          <t>Rodado por Claude</t>
        </is>
      </c>
      <c r="E7" s="6" t="inlineStr">
        <is>
          <t>Conta 3750169331730601, período 01/07/2026 a 08/10/2026, janela mensal, moeda BRL; Nível anúncio, mensal, filtro de investimento</t>
        </is>
      </c>
      <c r="F7" s="6" t="inlineStr">
        <is>
          <t>08/10/2026</t>
        </is>
      </c>
      <c r="G7" s="6" t="n">
        <v>144</v>
      </c>
      <c r="H7" s="6" t="inlineStr">
        <is>
          <t>Anúncios de investimento muito baixo ficaram de fora.</t>
        </is>
      </c>
    </row>
    <row r="8" ht="42" customHeight="1">
      <c r="A8" s="6" t="inlineStr">
        <is>
          <t>Base_Diario</t>
        </is>
      </c>
      <c r="B8" s="6" t="inlineStr">
        <is>
          <t>Meta Ads</t>
        </is>
      </c>
      <c r="C8" s="6" t="inlineStr">
        <is>
          <t>Nível conta, quebra diária</t>
        </is>
      </c>
      <c r="D8" s="6" t="inlineStr">
        <is>
          <t>Rodado por Claude</t>
        </is>
      </c>
      <c r="E8" s="6" t="inlineStr">
        <is>
          <t>Conta 3750169331730601, período 01/07/2026 a 08/10/2026, janela mensal, moeda BRL; Nível conta, quebra diária</t>
        </is>
      </c>
      <c r="F8" s="6" t="inlineStr">
        <is>
          <t>08/10/2026</t>
        </is>
      </c>
      <c r="G8" s="6" t="n">
        <v>98</v>
      </c>
      <c r="H8" s="6" t="inlineStr">
        <is>
          <t>Dias sem registro não tiveram atividade.</t>
        </is>
      </c>
    </row>
    <row r="9" ht="42" customHeight="1">
      <c r="A9" s="6" t="inlineStr">
        <is>
          <t>Base_Regiao</t>
        </is>
      </c>
      <c r="B9" s="6" t="inlineStr">
        <is>
          <t>Meta Ads</t>
        </is>
      </c>
      <c r="C9" s="6" t="inlineStr">
        <is>
          <t>Nível conta, quebra por região, mensal</t>
        </is>
      </c>
      <c r="D9" s="6" t="inlineStr">
        <is>
          <t>Rodado por Claude</t>
        </is>
      </c>
      <c r="E9" s="6" t="inlineStr">
        <is>
          <t>Conta 3750169331730601, período 01/07/2026 a 08/10/2026, janela mensal, moeda BRL; Nível conta, quebra por região, mensal</t>
        </is>
      </c>
      <c r="F9" s="6" t="inlineStr">
        <is>
          <t>08/10/2026</t>
        </is>
      </c>
      <c r="G9" s="6" t="n">
        <v>112</v>
      </c>
      <c r="H9" s="6" t="inlineStr">
        <is>
          <t>Sem compras por estado na resposta da Meta.</t>
        </is>
      </c>
    </row>
    <row r="10" ht="42" customHeight="1">
      <c r="A10" s="6" t="inlineStr">
        <is>
          <t>Base_Demografia</t>
        </is>
      </c>
      <c r="B10" s="6" t="inlineStr">
        <is>
          <t>Meta Ads</t>
        </is>
      </c>
      <c r="C10" s="6" t="inlineStr">
        <is>
          <t>Nível conta, quebra por idade e gênero, mensal</t>
        </is>
      </c>
      <c r="D10" s="6" t="inlineStr">
        <is>
          <t>Rodado por Claude</t>
        </is>
      </c>
      <c r="E10" s="6" t="inlineStr">
        <is>
          <t>Conta 3750169331730601, período 01/07/2026 a 08/10/2026, janela mensal, moeda BRL; Nível conta, quebra por idade e gênero, mensal</t>
        </is>
      </c>
      <c r="F10" s="6" t="inlineStr">
        <is>
          <t>08/10/2026</t>
        </is>
      </c>
      <c r="G10" s="6" t="n">
        <v>84</v>
      </c>
      <c r="H10" s="6" t="inlineStr"/>
    </row>
    <row r="11" ht="42" customHeight="1">
      <c r="A11" s="6" t="inlineStr">
        <is>
          <t>Base_Posicionamento</t>
        </is>
      </c>
      <c r="B11" s="6" t="inlineStr">
        <is>
          <t>Meta Ads</t>
        </is>
      </c>
      <c r="C11" s="6" t="inlineStr">
        <is>
          <t>Nível conta, quebra por plataforma e posição, mensal</t>
        </is>
      </c>
      <c r="D11" s="6" t="inlineStr">
        <is>
          <t>Rodado por Claude</t>
        </is>
      </c>
      <c r="E11" s="6" t="inlineStr">
        <is>
          <t>Conta 3750169331730601, período 01/07/2026 a 08/10/2026, janela mensal, moeda BRL; Nível conta, quebra por plataforma e posição, mensal</t>
        </is>
      </c>
      <c r="F11" s="6" t="inlineStr">
        <is>
          <t>08/10/2026</t>
        </is>
      </c>
      <c r="G11" s="6" t="n">
        <v>81</v>
      </c>
      <c r="H11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2026-10-08T22:16:41Z</dcterms:created>
  <dcterms:modified xmlns:dcterms="http://purl.org/dc/terms/" xmlns:xsi="http://www.w3.org/2001/XMLSchema-instance" xsi:type="dcterms:W3CDTF">2026-10-08T22:16:42Z</dcterms:modified>
</cp:coreProperties>
</file>